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BANK INTEREST CALCULATION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22" i="2"/>
  <c r="S7"/>
  <c r="M7"/>
  <c r="O7" s="1"/>
  <c r="P7" s="1"/>
  <c r="Q7" s="1"/>
  <c r="M8"/>
  <c r="O8" s="1"/>
  <c r="P8" s="1"/>
  <c r="Q8" s="1"/>
  <c r="M9"/>
  <c r="O9" s="1"/>
  <c r="P9" s="1"/>
  <c r="Q9" s="1"/>
  <c r="M10"/>
  <c r="O10" s="1"/>
  <c r="P10" s="1"/>
  <c r="Q10" s="1"/>
  <c r="M11"/>
  <c r="O11" s="1"/>
  <c r="P11" s="1"/>
  <c r="Q11" s="1"/>
  <c r="M12"/>
  <c r="O12" s="1"/>
  <c r="P12" s="1"/>
  <c r="Q12" s="1"/>
  <c r="M13"/>
  <c r="O13" s="1"/>
  <c r="P13" s="1"/>
  <c r="Q13" s="1"/>
  <c r="M14"/>
  <c r="M15"/>
  <c r="O15" s="1"/>
  <c r="P15" s="1"/>
  <c r="Q15" s="1"/>
  <c r="M16"/>
  <c r="O16" s="1"/>
  <c r="P16" s="1"/>
  <c r="Q16" s="1"/>
  <c r="M17"/>
  <c r="O17" s="1"/>
  <c r="P17" s="1"/>
  <c r="Q17" s="1"/>
  <c r="M18"/>
  <c r="R18"/>
  <c r="P6"/>
  <c r="Q6"/>
  <c r="Q19"/>
  <c r="P19"/>
  <c r="O19"/>
  <c r="O6"/>
  <c r="F8"/>
  <c r="G8" s="1"/>
  <c r="F7"/>
  <c r="E7" s="1"/>
  <c r="E33" s="1"/>
  <c r="D8"/>
  <c r="H7"/>
  <c r="E6"/>
  <c r="D7"/>
  <c r="D6"/>
  <c r="G10" i="1"/>
  <c r="F10"/>
  <c r="H9"/>
  <c r="H8"/>
  <c r="O14" i="2" l="1"/>
  <c r="P14" s="1"/>
  <c r="Q14" s="1"/>
  <c r="O18"/>
  <c r="P18" s="1"/>
  <c r="Q18" s="1"/>
  <c r="H8"/>
  <c r="H10" i="1"/>
  <c r="O20" i="2" l="1"/>
  <c r="D9"/>
  <c r="F9" s="1"/>
  <c r="G9" l="1"/>
  <c r="H9" l="1"/>
  <c r="D10" l="1"/>
  <c r="F10" s="1"/>
  <c r="G10" l="1"/>
  <c r="H10" l="1"/>
  <c r="D11" l="1"/>
  <c r="F11" l="1"/>
  <c r="G11" l="1"/>
  <c r="H11" l="1"/>
  <c r="D12" l="1"/>
  <c r="F12" s="1"/>
  <c r="G12" l="1"/>
  <c r="H12" l="1"/>
  <c r="D13" l="1"/>
  <c r="F13" l="1"/>
  <c r="G13" l="1"/>
  <c r="H13" s="1"/>
  <c r="D14" s="1"/>
  <c r="F14" s="1"/>
  <c r="G14" s="1"/>
  <c r="H14" s="1"/>
  <c r="D15" s="1"/>
  <c r="F15" l="1"/>
  <c r="G15" s="1"/>
  <c r="H15" s="1"/>
  <c r="D16" s="1"/>
  <c r="F16" l="1"/>
  <c r="G16" s="1"/>
  <c r="H16" s="1"/>
  <c r="D17" s="1"/>
  <c r="F17" l="1"/>
  <c r="G17" s="1"/>
  <c r="H17" s="1"/>
  <c r="D18" s="1"/>
  <c r="F18" s="1"/>
  <c r="G18" s="1"/>
  <c r="H18" s="1"/>
  <c r="D19" s="1"/>
  <c r="F19" l="1"/>
  <c r="G19" s="1"/>
  <c r="H19" s="1"/>
  <c r="D20" s="1"/>
  <c r="F20" l="1"/>
  <c r="G20" s="1"/>
  <c r="H20" s="1"/>
  <c r="D21" s="1"/>
  <c r="F21" l="1"/>
  <c r="G21" s="1"/>
  <c r="H21" s="1"/>
  <c r="D22" s="1"/>
  <c r="F22" s="1"/>
  <c r="G22" s="1"/>
  <c r="H22" s="1"/>
  <c r="D23" s="1"/>
  <c r="F23" l="1"/>
  <c r="G23" s="1"/>
  <c r="H23" s="1"/>
  <c r="D24" s="1"/>
  <c r="F24" l="1"/>
  <c r="G24" s="1"/>
  <c r="H24" s="1"/>
  <c r="D25" s="1"/>
  <c r="F25" l="1"/>
  <c r="G25" s="1"/>
  <c r="H25" s="1"/>
  <c r="D26" s="1"/>
  <c r="F26" s="1"/>
  <c r="G26" s="1"/>
  <c r="H26" s="1"/>
  <c r="D27" s="1"/>
  <c r="F27" l="1"/>
  <c r="G27" s="1"/>
  <c r="H27" s="1"/>
  <c r="D28" s="1"/>
  <c r="F28" l="1"/>
  <c r="G28" s="1"/>
  <c r="H28" s="1"/>
  <c r="D29" s="1"/>
  <c r="F29" l="1"/>
  <c r="G29" s="1"/>
  <c r="H29" s="1"/>
  <c r="D30" s="1"/>
  <c r="F30" s="1"/>
  <c r="G30" s="1"/>
  <c r="H30" s="1"/>
  <c r="D31" s="1"/>
  <c r="F31" l="1"/>
  <c r="G31" s="1"/>
  <c r="H31" s="1"/>
  <c r="D32" s="1"/>
  <c r="F32" l="1"/>
  <c r="F33" l="1"/>
  <c r="G32"/>
  <c r="G33" l="1"/>
  <c r="H32"/>
  <c r="H33" s="1"/>
</calcChain>
</file>

<file path=xl/sharedStrings.xml><?xml version="1.0" encoding="utf-8"?>
<sst xmlns="http://schemas.openxmlformats.org/spreadsheetml/2006/main" count="23" uniqueCount="16">
  <si>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</si>
  <si>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</si>
  <si>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</si>
  <si>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</si>
  <si>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</si>
  <si>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</si>
  <si>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</si>
  <si>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</si>
  <si>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KRISHNA GUJJETI</t>
  </si>
  <si>
    <t>STATE- IL</t>
  </si>
  <si>
    <t>MONTH</t>
  </si>
  <si>
    <t>OPENING PRINCIPAL</t>
  </si>
  <si>
    <t>EMI</t>
  </si>
  <si>
    <t>INTEREST</t>
  </si>
  <si>
    <t>PRINICP0AL</t>
  </si>
  <si>
    <t>CLOSING PRINICPAL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</si>
</sst>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Border="1"/>
    <xf numFmtId="44" fontId="2" fillId="0" borderId="0" xfId="1" applyFont="1" applyBorder="1"/>
    <xf numFmtId="14" fontId="0" fillId="0" borderId="0" xfId="0" applyNumberFormat="1"/>
    <xf numFmtId="14" fontId="0" fillId="2" borderId="0" xfId="0" applyNumberFormat="1" applyFill="1"/>
    <xf numFmtId="0" fontId="0" fillId="2" borderId="0" xfId="0" applyFill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Q20"/>
  <sheetViews>
    <sheetView tabSelected="1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17">
      <c r="E4" s="13" t="s">
        <v>8</v>
      </c>
      <c r="F4" s="13"/>
      <c r="G4" s="13"/>
      <c r="H4" s="13"/>
    </row>
    <row r="5" spans="5:17">
      <c r="E5" s="14" t="s">
        <v>5</v>
      </c>
      <c r="F5" s="14"/>
      <c r="G5" s="14"/>
      <c r="H5" s="14"/>
    </row>
    <row r="6" spans="5:17">
      <c r="E6" s="1"/>
      <c r="F6" s="15" t="s">
        <v>0</v>
      </c>
      <c r="G6" s="15"/>
      <c r="H6" s="1"/>
    </row>
    <row r="7" spans="5:17">
      <c r="E7" s="1" t="s">
        <v>1</v>
      </c>
      <c r="F7" s="1" t="s">
        <v>6</v>
      </c>
      <c r="G7" s="2" t="s">
        <v>7</v>
      </c>
      <c r="H7" s="1" t="s">
        <v>2</v>
      </c>
    </row>
    <row r="8" spans="5:17">
      <c r="E8" s="1" t="s">
        <v>3</v>
      </c>
      <c r="F8" s="3">
        <v>-2742</v>
      </c>
      <c r="G8" s="4">
        <v>649</v>
      </c>
      <c r="H8" s="5">
        <f>G8-F8</f>
        <v>3391</v>
      </c>
    </row>
    <row r="9" spans="5:17">
      <c r="E9" s="1" t="s">
        <v>9</v>
      </c>
      <c r="F9" s="3">
        <v>233</v>
      </c>
      <c r="G9" s="4">
        <v>963</v>
      </c>
      <c r="H9" s="5">
        <f>G9-F9</f>
        <v>730</v>
      </c>
    </row>
    <row r="10" spans="5:17">
      <c r="E10" s="1" t="s">
        <v>4</v>
      </c>
      <c r="F10" s="3">
        <f>F8+F9</f>
        <v>-2509</v>
      </c>
      <c r="G10" s="4">
        <f>G8+G9</f>
        <v>1612</v>
      </c>
      <c r="H10" s="5">
        <f>G10-F10</f>
        <v>4121</v>
      </c>
    </row>
    <row r="12" spans="5:17">
      <c r="E12" s="8"/>
      <c r="F12" s="9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5:17">
      <c r="E13" s="6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5:17">
      <c r="E14" s="6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5:17"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5:17" ht="15.75">
      <c r="E16" s="7"/>
      <c r="F16" s="7"/>
      <c r="G16" s="7"/>
      <c r="H16" s="7"/>
      <c r="I16" s="8"/>
      <c r="J16" s="8"/>
      <c r="K16" s="8"/>
      <c r="L16" s="8"/>
      <c r="M16" s="8"/>
      <c r="N16" s="8"/>
      <c r="O16" s="8"/>
      <c r="P16" s="8"/>
      <c r="Q16" s="8"/>
    </row>
    <row r="17" spans="5:17"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5:17"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5:17"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5:17"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5:S33"/>
  <sheetViews>
    <sheetView workbookViewId="0">
      <selection activeCell="O8" sqref="O8:O19"/>
    </sheetView>
  </sheetViews>
  <sheetFormatPr defaultRowHeight="15"/>
  <cols>
    <col min="3" max="3" width="10.7109375" bestFit="1" customWidth="1"/>
    <col min="11" max="11" width="10.7109375" bestFit="1" customWidth="1"/>
    <col min="12" max="12" width="19.28515625" bestFit="1" customWidth="1"/>
  </cols>
  <sheetData>
    <row r="5" spans="3:19">
      <c r="C5" t="s">
        <v>10</v>
      </c>
      <c r="D5" t="s">
        <v>11</v>
      </c>
      <c r="E5" t="s">
        <v>12</v>
      </c>
      <c r="F5" t="s">
        <v>13</v>
      </c>
      <c r="G5" t="s">
        <v>14</v>
      </c>
      <c r="H5" t="s">
        <v>15</v>
      </c>
      <c r="K5" t="s">
        <v>10</v>
      </c>
      <c r="L5" t="s">
        <v>11</v>
      </c>
      <c r="M5" t="s">
        <v>11</v>
      </c>
      <c r="N5" t="s">
        <v>12</v>
      </c>
      <c r="O5" t="s">
        <v>13</v>
      </c>
      <c r="P5" t="s">
        <v>14</v>
      </c>
      <c r="Q5" t="s">
        <v>15</v>
      </c>
    </row>
    <row r="6" spans="3:19">
      <c r="C6" s="10">
        <v>43739</v>
      </c>
      <c r="D6">
        <f>H6+G6</f>
        <v>862252.03999999992</v>
      </c>
      <c r="E6">
        <f>F6+G6</f>
        <v>29965.59</v>
      </c>
      <c r="F6">
        <v>11097</v>
      </c>
      <c r="G6">
        <v>18868.59</v>
      </c>
      <c r="H6">
        <v>843383.45</v>
      </c>
      <c r="K6" s="10">
        <v>44145</v>
      </c>
      <c r="L6">
        <v>9000000</v>
      </c>
      <c r="M6">
        <v>9000000</v>
      </c>
      <c r="N6">
        <v>49342</v>
      </c>
      <c r="O6">
        <f>ROUND(M6*7.1/100/12,0)</f>
        <v>53250</v>
      </c>
      <c r="P6">
        <f t="shared" ref="P6:P18" si="0">N6-O6</f>
        <v>-3908</v>
      </c>
      <c r="Q6">
        <f t="shared" ref="Q6:Q18" si="1">M6-P6</f>
        <v>9003908</v>
      </c>
    </row>
    <row r="7" spans="3:19">
      <c r="C7" s="10">
        <v>43770</v>
      </c>
      <c r="D7">
        <f>H6</f>
        <v>843383.45</v>
      </c>
      <c r="E7">
        <f>F7+G7</f>
        <v>13450.21</v>
      </c>
      <c r="F7">
        <f>ROUND(D7*9.5/100/12,0)</f>
        <v>6677</v>
      </c>
      <c r="G7">
        <v>6773.21</v>
      </c>
      <c r="H7">
        <f>D7-G7</f>
        <v>836610.24</v>
      </c>
      <c r="K7" s="10">
        <v>44175</v>
      </c>
      <c r="L7" s="10"/>
      <c r="M7">
        <f>4302057+520469.93+57000+20351+20231+20112+19994+19876+19760+19643+19528+19413+19299+19185</f>
        <v>5096918.93</v>
      </c>
      <c r="N7">
        <v>49342</v>
      </c>
      <c r="O7">
        <f t="shared" ref="O7:O19" si="2">ROUND(M7*7.1/100/12,0)</f>
        <v>30157</v>
      </c>
      <c r="P7">
        <f t="shared" si="0"/>
        <v>19185</v>
      </c>
      <c r="Q7">
        <f t="shared" si="1"/>
        <v>5077733.93</v>
      </c>
      <c r="S7">
        <f>M6-M7</f>
        <v>3903081.0700000003</v>
      </c>
    </row>
    <row r="8" spans="3:19">
      <c r="C8" s="10">
        <v>43800</v>
      </c>
      <c r="D8">
        <f>H7</f>
        <v>836610.24</v>
      </c>
      <c r="E8">
        <v>13450</v>
      </c>
      <c r="F8">
        <f t="shared" ref="F8:F32" si="3">ROUND(D8*9.5/100/12,0)</f>
        <v>6623</v>
      </c>
      <c r="G8">
        <f>E8-F8</f>
        <v>6827</v>
      </c>
      <c r="H8">
        <f>D8-G8</f>
        <v>829783.24</v>
      </c>
      <c r="K8" s="10">
        <v>44206</v>
      </c>
      <c r="L8" s="10"/>
      <c r="M8">
        <f>4302057+520469.93+57000+20351+20231+20112+19994+19876+19760+19643+19528+19413+19299</f>
        <v>5077733.93</v>
      </c>
      <c r="N8">
        <v>49342</v>
      </c>
      <c r="O8">
        <f t="shared" si="2"/>
        <v>30043</v>
      </c>
      <c r="P8">
        <f t="shared" si="0"/>
        <v>19299</v>
      </c>
      <c r="Q8">
        <f t="shared" si="1"/>
        <v>5058434.93</v>
      </c>
    </row>
    <row r="9" spans="3:19">
      <c r="C9" s="10">
        <v>43831</v>
      </c>
      <c r="D9">
        <f t="shared" ref="D9:D32" si="4">H8</f>
        <v>829783.24</v>
      </c>
      <c r="E9">
        <v>13450</v>
      </c>
      <c r="F9">
        <f t="shared" si="3"/>
        <v>6569</v>
      </c>
      <c r="G9">
        <f t="shared" ref="G9:G32" si="5">E9-F9</f>
        <v>6881</v>
      </c>
      <c r="H9">
        <f t="shared" ref="H9:H32" si="6">D9-G9</f>
        <v>822902.24</v>
      </c>
      <c r="K9" s="10">
        <v>44237</v>
      </c>
      <c r="L9" s="10"/>
      <c r="M9">
        <f>4302057+520469.93+57000+20351+20231+20112+19994+19876+19760+19643+19528+19413</f>
        <v>5058434.93</v>
      </c>
      <c r="N9">
        <v>49342</v>
      </c>
      <c r="O9">
        <f t="shared" si="2"/>
        <v>29929</v>
      </c>
      <c r="P9">
        <f t="shared" si="0"/>
        <v>19413</v>
      </c>
      <c r="Q9">
        <f t="shared" si="1"/>
        <v>5039021.93</v>
      </c>
    </row>
    <row r="10" spans="3:19">
      <c r="C10" s="10">
        <v>43862</v>
      </c>
      <c r="D10">
        <f t="shared" si="4"/>
        <v>822902.24</v>
      </c>
      <c r="E10">
        <v>13450</v>
      </c>
      <c r="F10">
        <f t="shared" si="3"/>
        <v>6515</v>
      </c>
      <c r="G10">
        <f t="shared" si="5"/>
        <v>6935</v>
      </c>
      <c r="H10">
        <f t="shared" si="6"/>
        <v>815967.24</v>
      </c>
      <c r="K10" s="10">
        <v>44265</v>
      </c>
      <c r="L10" s="10"/>
      <c r="M10">
        <f>4302057+520469.93+57000+20351+20231+20112+19994+19876+19760+19643+19528</f>
        <v>5039021.93</v>
      </c>
      <c r="N10">
        <v>49342</v>
      </c>
      <c r="O10">
        <f t="shared" si="2"/>
        <v>29814</v>
      </c>
      <c r="P10">
        <f t="shared" si="0"/>
        <v>19528</v>
      </c>
      <c r="Q10">
        <f t="shared" si="1"/>
        <v>5019493.93</v>
      </c>
    </row>
    <row r="11" spans="3:19">
      <c r="C11" s="10">
        <v>43891</v>
      </c>
      <c r="D11">
        <f t="shared" si="4"/>
        <v>815967.24</v>
      </c>
      <c r="E11">
        <v>13450</v>
      </c>
      <c r="F11">
        <f t="shared" si="3"/>
        <v>6460</v>
      </c>
      <c r="G11">
        <f t="shared" si="5"/>
        <v>6990</v>
      </c>
      <c r="H11">
        <f t="shared" si="6"/>
        <v>808977.24</v>
      </c>
      <c r="K11" s="10">
        <v>44296</v>
      </c>
      <c r="L11" s="10"/>
      <c r="M11">
        <f>4302057+520469.93+57000+20351+20231+20112+19994+19876+19760+19643</f>
        <v>5019493.93</v>
      </c>
      <c r="N11">
        <v>49342</v>
      </c>
      <c r="O11">
        <f t="shared" si="2"/>
        <v>29699</v>
      </c>
      <c r="P11">
        <f t="shared" si="0"/>
        <v>19643</v>
      </c>
      <c r="Q11">
        <f t="shared" si="1"/>
        <v>4999850.93</v>
      </c>
    </row>
    <row r="12" spans="3:19">
      <c r="C12" s="10">
        <v>43922</v>
      </c>
      <c r="D12">
        <f t="shared" si="4"/>
        <v>808977.24</v>
      </c>
      <c r="E12">
        <v>13450</v>
      </c>
      <c r="F12">
        <f t="shared" si="3"/>
        <v>6404</v>
      </c>
      <c r="G12">
        <f t="shared" si="5"/>
        <v>7046</v>
      </c>
      <c r="H12">
        <f t="shared" si="6"/>
        <v>801931.24</v>
      </c>
      <c r="K12" s="10">
        <v>44326</v>
      </c>
      <c r="L12" s="10"/>
      <c r="M12">
        <f>4302057+520469.93+57000+20351+20231+20112+19994+19876+19760</f>
        <v>4999850.93</v>
      </c>
      <c r="N12">
        <v>49342</v>
      </c>
      <c r="O12">
        <f t="shared" si="2"/>
        <v>29582</v>
      </c>
      <c r="P12">
        <f t="shared" si="0"/>
        <v>19760</v>
      </c>
      <c r="Q12">
        <f t="shared" si="1"/>
        <v>4980090.93</v>
      </c>
    </row>
    <row r="13" spans="3:19">
      <c r="C13" s="10">
        <v>43952</v>
      </c>
      <c r="D13">
        <f t="shared" si="4"/>
        <v>801931.24</v>
      </c>
      <c r="E13">
        <v>13450</v>
      </c>
      <c r="F13">
        <f t="shared" si="3"/>
        <v>6349</v>
      </c>
      <c r="G13">
        <f t="shared" si="5"/>
        <v>7101</v>
      </c>
      <c r="H13">
        <f t="shared" si="6"/>
        <v>794830.24</v>
      </c>
      <c r="K13" s="10">
        <v>44357</v>
      </c>
      <c r="L13" s="10"/>
      <c r="M13">
        <f>4302057+520469.93+57000+20351+20231+20112+19994+19876</f>
        <v>4980090.93</v>
      </c>
      <c r="N13">
        <v>49342</v>
      </c>
      <c r="O13">
        <f t="shared" si="2"/>
        <v>29466</v>
      </c>
      <c r="P13">
        <f t="shared" si="0"/>
        <v>19876</v>
      </c>
      <c r="Q13">
        <f t="shared" si="1"/>
        <v>4960214.93</v>
      </c>
    </row>
    <row r="14" spans="3:19">
      <c r="C14" s="10">
        <v>43983</v>
      </c>
      <c r="D14">
        <f t="shared" si="4"/>
        <v>794830.24</v>
      </c>
      <c r="E14">
        <v>13450</v>
      </c>
      <c r="F14">
        <f t="shared" si="3"/>
        <v>6292</v>
      </c>
      <c r="G14">
        <f t="shared" si="5"/>
        <v>7158</v>
      </c>
      <c r="H14">
        <f t="shared" si="6"/>
        <v>787672.24</v>
      </c>
      <c r="K14" s="10">
        <v>44387</v>
      </c>
      <c r="L14" s="10"/>
      <c r="M14">
        <f>4302057+520469.93+57000+20351+20231+20112+19994</f>
        <v>4960214.93</v>
      </c>
      <c r="N14">
        <v>49342</v>
      </c>
      <c r="O14">
        <f t="shared" si="2"/>
        <v>29348</v>
      </c>
      <c r="P14">
        <f t="shared" si="0"/>
        <v>19994</v>
      </c>
      <c r="Q14">
        <f t="shared" si="1"/>
        <v>4940220.93</v>
      </c>
    </row>
    <row r="15" spans="3:19">
      <c r="C15" s="10">
        <v>44013</v>
      </c>
      <c r="D15">
        <f t="shared" si="4"/>
        <v>787672.24</v>
      </c>
      <c r="E15">
        <v>13450</v>
      </c>
      <c r="F15">
        <f t="shared" si="3"/>
        <v>6236</v>
      </c>
      <c r="G15">
        <f t="shared" si="5"/>
        <v>7214</v>
      </c>
      <c r="H15">
        <f t="shared" si="6"/>
        <v>780458.24</v>
      </c>
      <c r="K15" s="10">
        <v>44418</v>
      </c>
      <c r="L15" s="10"/>
      <c r="M15">
        <f>4302057+520469.93+57000+20351+20231+20112</f>
        <v>4940220.93</v>
      </c>
      <c r="N15">
        <v>49342</v>
      </c>
      <c r="O15">
        <f t="shared" si="2"/>
        <v>29230</v>
      </c>
      <c r="P15">
        <f t="shared" si="0"/>
        <v>20112</v>
      </c>
      <c r="Q15">
        <f t="shared" si="1"/>
        <v>4920108.93</v>
      </c>
    </row>
    <row r="16" spans="3:19">
      <c r="C16" s="10">
        <v>44044</v>
      </c>
      <c r="D16">
        <f t="shared" si="4"/>
        <v>780458.24</v>
      </c>
      <c r="E16">
        <v>13450</v>
      </c>
      <c r="F16">
        <f t="shared" si="3"/>
        <v>6179</v>
      </c>
      <c r="G16">
        <f t="shared" si="5"/>
        <v>7271</v>
      </c>
      <c r="H16">
        <f t="shared" si="6"/>
        <v>773187.24</v>
      </c>
      <c r="K16" s="10">
        <v>44449</v>
      </c>
      <c r="L16" s="10"/>
      <c r="M16">
        <f>4302057+520469.93+57000+20351+20231</f>
        <v>4920108.93</v>
      </c>
      <c r="N16">
        <v>49342</v>
      </c>
      <c r="O16">
        <f t="shared" si="2"/>
        <v>29111</v>
      </c>
      <c r="P16">
        <f t="shared" si="0"/>
        <v>20231</v>
      </c>
      <c r="Q16">
        <f t="shared" si="1"/>
        <v>4899877.93</v>
      </c>
    </row>
    <row r="17" spans="3:18">
      <c r="C17" s="10">
        <v>44075</v>
      </c>
      <c r="D17">
        <f t="shared" si="4"/>
        <v>773187.24</v>
      </c>
      <c r="E17">
        <v>13450</v>
      </c>
      <c r="F17">
        <f t="shared" si="3"/>
        <v>6121</v>
      </c>
      <c r="G17">
        <f t="shared" si="5"/>
        <v>7329</v>
      </c>
      <c r="H17">
        <f t="shared" si="6"/>
        <v>765858.24</v>
      </c>
      <c r="K17" s="10">
        <v>44479</v>
      </c>
      <c r="L17" s="10"/>
      <c r="M17">
        <f>4302057+520469.93+57000+20351</f>
        <v>4899877.93</v>
      </c>
      <c r="N17">
        <v>49342</v>
      </c>
      <c r="O17">
        <f t="shared" si="2"/>
        <v>28991</v>
      </c>
      <c r="P17">
        <f t="shared" si="0"/>
        <v>20351</v>
      </c>
      <c r="Q17">
        <f t="shared" si="1"/>
        <v>4879526.93</v>
      </c>
    </row>
    <row r="18" spans="3:18">
      <c r="C18" s="10">
        <v>44105</v>
      </c>
      <c r="D18">
        <f t="shared" si="4"/>
        <v>765858.24</v>
      </c>
      <c r="E18">
        <v>13450</v>
      </c>
      <c r="F18">
        <f t="shared" si="3"/>
        <v>6063</v>
      </c>
      <c r="G18">
        <f t="shared" si="5"/>
        <v>7387</v>
      </c>
      <c r="H18">
        <f t="shared" si="6"/>
        <v>758471.24</v>
      </c>
      <c r="K18" s="10">
        <v>44510</v>
      </c>
      <c r="L18" s="10"/>
      <c r="M18">
        <f>4302057+520469.93+57000</f>
        <v>4879526.93</v>
      </c>
      <c r="N18">
        <v>49342</v>
      </c>
      <c r="O18">
        <f t="shared" si="2"/>
        <v>28871</v>
      </c>
      <c r="P18">
        <f t="shared" si="0"/>
        <v>20471</v>
      </c>
      <c r="Q18">
        <f t="shared" si="1"/>
        <v>4859055.93</v>
      </c>
      <c r="R18">
        <f>28872*100/7.1</f>
        <v>406647.88732394367</v>
      </c>
    </row>
    <row r="19" spans="3:18">
      <c r="C19" s="10">
        <v>44136</v>
      </c>
      <c r="D19">
        <f t="shared" si="4"/>
        <v>758471.24</v>
      </c>
      <c r="E19">
        <v>13450</v>
      </c>
      <c r="F19">
        <f t="shared" si="3"/>
        <v>6005</v>
      </c>
      <c r="G19">
        <f t="shared" si="5"/>
        <v>7445</v>
      </c>
      <c r="H19">
        <f t="shared" si="6"/>
        <v>751026.24</v>
      </c>
      <c r="K19" s="10">
        <v>44540</v>
      </c>
      <c r="L19" s="10"/>
      <c r="M19">
        <v>4302056.95</v>
      </c>
      <c r="N19">
        <v>34805</v>
      </c>
      <c r="O19">
        <f t="shared" si="2"/>
        <v>25454</v>
      </c>
      <c r="P19">
        <f>N19-O19</f>
        <v>9351</v>
      </c>
      <c r="Q19">
        <f>M19-P19</f>
        <v>4292705.95</v>
      </c>
    </row>
    <row r="20" spans="3:18">
      <c r="C20" s="10">
        <v>44166</v>
      </c>
      <c r="D20">
        <f t="shared" si="4"/>
        <v>751026.24</v>
      </c>
      <c r="E20">
        <v>13450</v>
      </c>
      <c r="F20">
        <f t="shared" si="3"/>
        <v>5946</v>
      </c>
      <c r="G20">
        <f t="shared" si="5"/>
        <v>7504</v>
      </c>
      <c r="H20">
        <f t="shared" si="6"/>
        <v>743522.24</v>
      </c>
      <c r="O20">
        <f>SUM(O8:O19)</f>
        <v>349538</v>
      </c>
    </row>
    <row r="21" spans="3:18">
      <c r="C21" s="11">
        <v>44197</v>
      </c>
      <c r="D21" s="12">
        <f t="shared" si="4"/>
        <v>743522.24</v>
      </c>
      <c r="E21" s="12">
        <v>13450</v>
      </c>
      <c r="F21" s="12">
        <f t="shared" si="3"/>
        <v>5886</v>
      </c>
      <c r="G21" s="12">
        <f t="shared" si="5"/>
        <v>7564</v>
      </c>
      <c r="H21" s="12">
        <f t="shared" si="6"/>
        <v>735958.24</v>
      </c>
      <c r="O21">
        <v>71</v>
      </c>
    </row>
    <row r="22" spans="3:18">
      <c r="C22" s="11">
        <v>44228</v>
      </c>
      <c r="D22" s="12">
        <f t="shared" si="4"/>
        <v>735958.24</v>
      </c>
      <c r="E22" s="12">
        <v>13450</v>
      </c>
      <c r="F22" s="12">
        <f t="shared" si="3"/>
        <v>5826</v>
      </c>
      <c r="G22" s="12">
        <f t="shared" si="5"/>
        <v>7624</v>
      </c>
      <c r="H22" s="12">
        <f t="shared" si="6"/>
        <v>728334.24</v>
      </c>
      <c r="O22">
        <f>O20/O21</f>
        <v>4923.070422535211</v>
      </c>
    </row>
    <row r="23" spans="3:18">
      <c r="C23" s="11">
        <v>44256</v>
      </c>
      <c r="D23" s="12">
        <f t="shared" si="4"/>
        <v>728334.24</v>
      </c>
      <c r="E23" s="12">
        <v>13450</v>
      </c>
      <c r="F23" s="12">
        <f t="shared" si="3"/>
        <v>5766</v>
      </c>
      <c r="G23" s="12">
        <f t="shared" si="5"/>
        <v>7684</v>
      </c>
      <c r="H23" s="12">
        <f t="shared" si="6"/>
        <v>720650.23999999999</v>
      </c>
    </row>
    <row r="24" spans="3:18">
      <c r="C24" s="11">
        <v>44287</v>
      </c>
      <c r="D24" s="12">
        <f t="shared" si="4"/>
        <v>720650.23999999999</v>
      </c>
      <c r="E24" s="12">
        <v>13450</v>
      </c>
      <c r="F24" s="12">
        <f t="shared" si="3"/>
        <v>5705</v>
      </c>
      <c r="G24" s="12">
        <f t="shared" si="5"/>
        <v>7745</v>
      </c>
      <c r="H24" s="12">
        <f t="shared" si="6"/>
        <v>712905.24</v>
      </c>
    </row>
    <row r="25" spans="3:18">
      <c r="C25" s="11">
        <v>44317</v>
      </c>
      <c r="D25" s="12">
        <f t="shared" si="4"/>
        <v>712905.24</v>
      </c>
      <c r="E25" s="12">
        <v>13450</v>
      </c>
      <c r="F25" s="12">
        <f t="shared" si="3"/>
        <v>5644</v>
      </c>
      <c r="G25" s="12">
        <f t="shared" si="5"/>
        <v>7806</v>
      </c>
      <c r="H25" s="12">
        <f t="shared" si="6"/>
        <v>705099.24</v>
      </c>
    </row>
    <row r="26" spans="3:18">
      <c r="C26" s="11">
        <v>44348</v>
      </c>
      <c r="D26" s="12">
        <f t="shared" si="4"/>
        <v>705099.24</v>
      </c>
      <c r="E26" s="12">
        <v>13450</v>
      </c>
      <c r="F26" s="12">
        <f t="shared" si="3"/>
        <v>5582</v>
      </c>
      <c r="G26" s="12">
        <f t="shared" si="5"/>
        <v>7868</v>
      </c>
      <c r="H26" s="12">
        <f t="shared" si="6"/>
        <v>697231.24</v>
      </c>
    </row>
    <row r="27" spans="3:18">
      <c r="C27" s="11">
        <v>44378</v>
      </c>
      <c r="D27" s="12">
        <f t="shared" si="4"/>
        <v>697231.24</v>
      </c>
      <c r="E27" s="12">
        <v>13450</v>
      </c>
      <c r="F27" s="12">
        <f t="shared" si="3"/>
        <v>5520</v>
      </c>
      <c r="G27" s="12">
        <f t="shared" si="5"/>
        <v>7930</v>
      </c>
      <c r="H27" s="12">
        <f t="shared" si="6"/>
        <v>689301.24</v>
      </c>
    </row>
    <row r="28" spans="3:18">
      <c r="C28" s="11">
        <v>44409</v>
      </c>
      <c r="D28" s="12">
        <f t="shared" si="4"/>
        <v>689301.24</v>
      </c>
      <c r="E28" s="12">
        <v>13450</v>
      </c>
      <c r="F28" s="12">
        <f t="shared" si="3"/>
        <v>5457</v>
      </c>
      <c r="G28" s="12">
        <f t="shared" si="5"/>
        <v>7993</v>
      </c>
      <c r="H28" s="12">
        <f t="shared" si="6"/>
        <v>681308.24</v>
      </c>
    </row>
    <row r="29" spans="3:18">
      <c r="C29" s="11">
        <v>44440</v>
      </c>
      <c r="D29" s="12">
        <f t="shared" si="4"/>
        <v>681308.24</v>
      </c>
      <c r="E29" s="12">
        <v>13450</v>
      </c>
      <c r="F29" s="12">
        <f t="shared" si="3"/>
        <v>5394</v>
      </c>
      <c r="G29" s="12">
        <f t="shared" si="5"/>
        <v>8056</v>
      </c>
      <c r="H29" s="12">
        <f t="shared" si="6"/>
        <v>673252.24</v>
      </c>
    </row>
    <row r="30" spans="3:18">
      <c r="C30" s="11">
        <v>44470</v>
      </c>
      <c r="D30" s="12">
        <f t="shared" si="4"/>
        <v>673252.24</v>
      </c>
      <c r="E30" s="12">
        <v>13450</v>
      </c>
      <c r="F30" s="12">
        <f t="shared" si="3"/>
        <v>5330</v>
      </c>
      <c r="G30" s="12">
        <f t="shared" si="5"/>
        <v>8120</v>
      </c>
      <c r="H30" s="12">
        <f t="shared" si="6"/>
        <v>665132.24</v>
      </c>
    </row>
    <row r="31" spans="3:18">
      <c r="C31" s="11">
        <v>44501</v>
      </c>
      <c r="D31" s="12">
        <f t="shared" si="4"/>
        <v>665132.24</v>
      </c>
      <c r="E31" s="12">
        <v>13450</v>
      </c>
      <c r="F31" s="12">
        <f t="shared" si="3"/>
        <v>5266</v>
      </c>
      <c r="G31" s="12">
        <f t="shared" si="5"/>
        <v>8184</v>
      </c>
      <c r="H31" s="12">
        <f t="shared" si="6"/>
        <v>656948.24</v>
      </c>
    </row>
    <row r="32" spans="3:18">
      <c r="C32" s="11">
        <v>44531</v>
      </c>
      <c r="D32" s="12">
        <f t="shared" si="4"/>
        <v>656948.24</v>
      </c>
      <c r="E32" s="12">
        <v>13450</v>
      </c>
      <c r="F32" s="12">
        <f t="shared" si="3"/>
        <v>5201</v>
      </c>
      <c r="G32" s="12">
        <f t="shared" si="5"/>
        <v>8249</v>
      </c>
      <c r="H32" s="12">
        <f t="shared" si="6"/>
        <v>648699.24</v>
      </c>
    </row>
    <row r="33" spans="5:8">
      <c r="E33">
        <f t="shared" ref="E33" si="7">SUM(E6:E32)</f>
        <v>379665.8</v>
      </c>
      <c r="F33">
        <f>SUM(F6:F32)</f>
        <v>166113</v>
      </c>
      <c r="G33">
        <f t="shared" ref="G33" si="8">SUM(G6:G32)</f>
        <v>213552.8</v>
      </c>
      <c r="H33">
        <f t="shared" ref="H33" si="9">SUM(H6:H32)</f>
        <v>20229400.689999994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BANK INTEREST CALCULATION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2022-01-31T10:13:16Z</dcterms:modified>
</cp:coreProperties>
</file>