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PD\Pdocs\Pers\Tax Return\USA 2022\"/>
    </mc:Choice>
  </mc:AlternateContent>
  <xr:revisionPtr revIDLastSave="0" documentId="13_ncr:1_{D2434F17-7820-47D0-8544-197D3F5BCC65}" xr6:coauthVersionLast="47" xr6:coauthVersionMax="47" xr10:uidLastSave="{00000000-0000-0000-0000-000000000000}"/>
  <bookViews>
    <workbookView xWindow="-120" yWindow="-120" windowWidth="29040" windowHeight="15840" tabRatio="764" xr2:uid="{00000000-000D-0000-FFFF-FFFF00000000}"/>
  </bookViews>
  <sheets>
    <sheet name="Ram's Review" sheetId="18" r:id="rId1"/>
    <sheet name="W2 Details" sheetId="11" r:id="rId2"/>
    <sheet name="IDFC India TDS" sheetId="17" r:id="rId3"/>
    <sheet name="Capital GainLoss" sheetId="9" r:id="rId4"/>
    <sheet name="Crypto Investment Details" sheetId="12" r:id="rId5"/>
    <sheet name="Itemized Details" sheetId="1" r:id="rId6"/>
    <sheet name="Report for 8949(Stocks)" sheetId="10" r:id="rId7"/>
  </sheets>
  <definedNames>
    <definedName name="_xlnm._FilterDatabase" localSheetId="6" hidden="1">'Report for 8949(Stocks)'!$A$2:$N$6</definedName>
  </definedNames>
  <calcPr calcId="181029"/>
</workbook>
</file>

<file path=xl/calcChain.xml><?xml version="1.0" encoding="utf-8"?>
<calcChain xmlns="http://schemas.openxmlformats.org/spreadsheetml/2006/main">
  <c r="I11" i="10" l="1"/>
  <c r="H11" i="10"/>
  <c r="F7" i="17"/>
  <c r="F31" i="9"/>
  <c r="F40" i="9"/>
  <c r="F39" i="9"/>
  <c r="F15" i="9"/>
  <c r="F7" i="9"/>
  <c r="E4" i="12"/>
  <c r="G7" i="17" l="1"/>
  <c r="I7" i="17" s="1"/>
  <c r="B4" i="12"/>
  <c r="D4" i="12"/>
  <c r="C4" i="12"/>
  <c r="E3" i="12"/>
  <c r="D7" i="17"/>
  <c r="S6" i="11"/>
  <c r="R6" i="11"/>
  <c r="R5" i="11"/>
  <c r="R4" i="11"/>
  <c r="R3" i="11"/>
  <c r="I3" i="11"/>
  <c r="N6" i="11"/>
  <c r="M6" i="11"/>
  <c r="L6" i="11"/>
  <c r="H6" i="11"/>
  <c r="G6" i="11"/>
  <c r="F6" i="11"/>
  <c r="E6" i="11"/>
  <c r="I4" i="11"/>
  <c r="E2" i="12"/>
  <c r="E30" i="9"/>
  <c r="D30" i="9"/>
  <c r="N3" i="10"/>
  <c r="N8" i="10"/>
  <c r="N9" i="10"/>
  <c r="N10" i="10"/>
  <c r="N12" i="10"/>
  <c r="N13" i="10"/>
  <c r="B4" i="1"/>
  <c r="F13" i="9"/>
  <c r="F36" i="9"/>
  <c r="I5" i="11"/>
  <c r="O5" i="11"/>
  <c r="O3" i="11"/>
  <c r="D6" i="11"/>
  <c r="C6" i="11"/>
  <c r="N6" i="10" l="1"/>
  <c r="N11" i="10"/>
  <c r="B16" i="1"/>
  <c r="D16" i="1"/>
  <c r="N14" i="10"/>
  <c r="O6" i="11"/>
  <c r="I6" i="11"/>
  <c r="Q6" i="11"/>
  <c r="P6" i="11"/>
  <c r="K6" i="11"/>
  <c r="J6" i="11"/>
  <c r="F14" i="9"/>
  <c r="F33" i="9" s="1"/>
  <c r="F12" i="9"/>
  <c r="F29" i="9" s="1"/>
  <c r="F8" i="9"/>
  <c r="F34" i="9" s="1"/>
  <c r="F6" i="9"/>
  <c r="F37" i="9" s="1"/>
  <c r="F4" i="9"/>
  <c r="F30" i="9" s="1"/>
</calcChain>
</file>

<file path=xl/sharedStrings.xml><?xml version="1.0" encoding="utf-8"?>
<sst xmlns="http://schemas.openxmlformats.org/spreadsheetml/2006/main" count="293" uniqueCount="195">
  <si>
    <t>Amount</t>
  </si>
  <si>
    <t>Paid On</t>
  </si>
  <si>
    <t>Item</t>
  </si>
  <si>
    <t>Remarks</t>
  </si>
  <si>
    <t>Yes</t>
  </si>
  <si>
    <t>Total</t>
  </si>
  <si>
    <t>Broker</t>
  </si>
  <si>
    <t>Term</t>
  </si>
  <si>
    <t>Proceed Type</t>
  </si>
  <si>
    <t>Proceeds</t>
  </si>
  <si>
    <t>Cost Basis</t>
  </si>
  <si>
    <t>Net Gain/Loss(-)</t>
  </si>
  <si>
    <t>TD</t>
  </si>
  <si>
    <t>Short</t>
  </si>
  <si>
    <t>Capital/Stock</t>
  </si>
  <si>
    <t>Long</t>
  </si>
  <si>
    <t>Interest Income</t>
  </si>
  <si>
    <t>ADR Fees</t>
  </si>
  <si>
    <t>Fidelity</t>
  </si>
  <si>
    <t>Close Date</t>
  </si>
  <si>
    <t>Open Date</t>
  </si>
  <si>
    <t>Security</t>
  </si>
  <si>
    <t>Shares Sold</t>
  </si>
  <si>
    <t>Cost</t>
  </si>
  <si>
    <t>Code</t>
  </si>
  <si>
    <t>Gain/Loss Adjustment</t>
  </si>
  <si>
    <t>ST/LT</t>
  </si>
  <si>
    <t>Box</t>
  </si>
  <si>
    <t>Gain/Loss</t>
  </si>
  <si>
    <t>boxD</t>
  </si>
  <si>
    <t>boxA</t>
  </si>
  <si>
    <t>VIRTU FINANCIAL INC CLASS A (VIRT)</t>
  </si>
  <si>
    <t>TD Ameritrade</t>
  </si>
  <si>
    <t>Person</t>
  </si>
  <si>
    <t>Company</t>
  </si>
  <si>
    <t>Federal Wages</t>
  </si>
  <si>
    <t>NY Wages</t>
  </si>
  <si>
    <t>NJ Wages</t>
  </si>
  <si>
    <t>Ram</t>
  </si>
  <si>
    <t>Fed Tax</t>
  </si>
  <si>
    <t>NJ Tax</t>
  </si>
  <si>
    <t>NY Tax</t>
  </si>
  <si>
    <t>Dutech</t>
  </si>
  <si>
    <t>Macy</t>
  </si>
  <si>
    <t xml:space="preserve">SHORT TERM          </t>
  </si>
  <si>
    <t>Aradhana</t>
  </si>
  <si>
    <t>LONG TERM</t>
  </si>
  <si>
    <t>No 1099-INT form provided by BOfA</t>
  </si>
  <si>
    <t xml:space="preserve">Preferred Dedcution Type </t>
  </si>
  <si>
    <t>Standard</t>
  </si>
  <si>
    <t>Saving Ac Interest Earned</t>
  </si>
  <si>
    <t>A/C</t>
  </si>
  <si>
    <t xml:space="preserve"> Qualified Div</t>
  </si>
  <si>
    <t>Qualified Div</t>
  </si>
  <si>
    <t>Crypto Income(learning Reward and staking interest)</t>
  </si>
  <si>
    <t>SS Tax</t>
  </si>
  <si>
    <t>Medicare Tax</t>
  </si>
  <si>
    <t>NJ FLI</t>
  </si>
  <si>
    <t>NJ DI</t>
  </si>
  <si>
    <t>NJ UI/WF/SWF</t>
  </si>
  <si>
    <t>SS Wages</t>
  </si>
  <si>
    <t>Medicare wages</t>
  </si>
  <si>
    <t>401K Contribution</t>
  </si>
  <si>
    <t>ROTH IRA</t>
  </si>
  <si>
    <t>Total Fed Tax</t>
  </si>
  <si>
    <t>Total Nj tax</t>
  </si>
  <si>
    <t>Total 2021 W2 Tax</t>
  </si>
  <si>
    <t>Various</t>
  </si>
  <si>
    <t>TD Ameritrade Net Gain(Loss)</t>
  </si>
  <si>
    <t>Foreign Tax</t>
  </si>
  <si>
    <t>Coinbase</t>
  </si>
  <si>
    <t>Trading Fee</t>
  </si>
  <si>
    <t>Did you receive/sell/send/exchange or acquire any financial interest in any virtual currency?</t>
  </si>
  <si>
    <t>SHORT TERM TOTALGAIN(LOSS)</t>
  </si>
  <si>
    <t xml:space="preserve">LONG TERM          </t>
  </si>
  <si>
    <t>LONG TERM TOTALGAIN(LOSS)</t>
  </si>
  <si>
    <t>Rec Ttype</t>
  </si>
  <si>
    <t>Nj Resident Whole Year</t>
  </si>
  <si>
    <t>US Permanent Resident</t>
  </si>
  <si>
    <t>2021- 8949 Report ( Stock Transactions)</t>
  </si>
  <si>
    <t>Acura Registration Fee 2022</t>
  </si>
  <si>
    <t>Son Rutgers Tuition Fee 2022</t>
  </si>
  <si>
    <t>NJ Rental</t>
  </si>
  <si>
    <t xml:space="preserve">W2 NJ and NY </t>
  </si>
  <si>
    <t xml:space="preserve">Started Single Member LLC in January 2022, No transaction, zero revenu, zero income  </t>
  </si>
  <si>
    <t>Master Sheet 2022</t>
  </si>
  <si>
    <t>Medical Insurance Coverage for 2022</t>
  </si>
  <si>
    <t>Son College Book &amp; Supply Expenses 2022( may be lot higher, but got nay few details from him)</t>
  </si>
  <si>
    <t>Cypto Income 2022</t>
  </si>
  <si>
    <t>Crypto Trading Fee 2022 (Coinbase)</t>
  </si>
  <si>
    <t xml:space="preserve">Crypto Capital Gain 2022( Short Term) </t>
  </si>
  <si>
    <t>BBVA</t>
  </si>
  <si>
    <t>Fees: 187.94</t>
  </si>
  <si>
    <t>Cyrpto Exchange Trading Fee 2022</t>
  </si>
  <si>
    <t>2022- Capital Gain Loss Details</t>
  </si>
  <si>
    <t>2022 - W2 Details</t>
  </si>
  <si>
    <t>Quarter</t>
  </si>
  <si>
    <t>Year</t>
  </si>
  <si>
    <t>Int Received</t>
  </si>
  <si>
    <t>Tax Deducted at Source</t>
  </si>
  <si>
    <t>Q1</t>
  </si>
  <si>
    <t>Q2</t>
  </si>
  <si>
    <t>Q3</t>
  </si>
  <si>
    <t>Q4</t>
  </si>
  <si>
    <t>Currency</t>
  </si>
  <si>
    <t>INR</t>
  </si>
  <si>
    <t>IDFC Interest income 2022 (Indian Rupees)</t>
  </si>
  <si>
    <t>Tax Deducted</t>
  </si>
  <si>
    <t>Opened NRO and NRE accounts in 2021 In India, and max balance durin 2022 is less tan 400,000.  Do we need to file FBAR?</t>
  </si>
  <si>
    <t>Fidelity HSA Contribution 2022</t>
  </si>
  <si>
    <t>Binance</t>
  </si>
  <si>
    <t>Net Capital Loss for 2022</t>
  </si>
  <si>
    <t>Total ADR Fees 2022</t>
  </si>
  <si>
    <t>Total Int Income 2022</t>
  </si>
  <si>
    <t>Foreign Tax Paid 2022</t>
  </si>
  <si>
    <t>Rs 2884  at # rate of 82 RS = 1 USD</t>
  </si>
  <si>
    <t>While tax credit from India tax</t>
  </si>
  <si>
    <t xml:space="preserve">How this is calculated?  All three W2 total </t>
  </si>
  <si>
    <t>Crypto Capital Gain</t>
  </si>
  <si>
    <t>Miscellaneous Crypto Income ( Rewards)</t>
  </si>
  <si>
    <t>Ordinary Div</t>
  </si>
  <si>
    <t xml:space="preserve"> Ordinary Div</t>
  </si>
  <si>
    <t>Miscellaneous Crypto Income( Rewards)</t>
  </si>
  <si>
    <t>Miscellaneous Crypto Income(Rewards)</t>
  </si>
  <si>
    <t>Total Ordinary Div 2022</t>
  </si>
  <si>
    <t>Total Qualified Div 2022</t>
  </si>
  <si>
    <t>Net Capital Gain for 2022 ( Stock and Crypto)</t>
  </si>
  <si>
    <t>Total Capital Gain 2022</t>
  </si>
  <si>
    <t>Int income in $</t>
  </si>
  <si>
    <t>Tax Credit in $ ( tax paid in India)</t>
  </si>
  <si>
    <t>2b</t>
  </si>
  <si>
    <t>Taxable interest</t>
  </si>
  <si>
    <t>While Taxable interest from India in $</t>
  </si>
  <si>
    <t>INR 9241 at rate 1USD = 82 INR</t>
  </si>
  <si>
    <t>3B</t>
  </si>
  <si>
    <t xml:space="preserve">3A </t>
  </si>
  <si>
    <t>Ordinary Dividend</t>
  </si>
  <si>
    <t>While total ordinary dividend from fidelity and TD</t>
  </si>
  <si>
    <t>While total qualified dividend from fidelity and TD</t>
  </si>
  <si>
    <t xml:space="preserve">1A </t>
  </si>
  <si>
    <t>Income</t>
  </si>
  <si>
    <t>Form -Section Number</t>
  </si>
  <si>
    <t xml:space="preserve">While All three W2 total is </t>
  </si>
  <si>
    <t>Tax From Description</t>
  </si>
  <si>
    <t>Schedule 3-1</t>
  </si>
  <si>
    <t>Foreign tax credit</t>
  </si>
  <si>
    <t>Third Party Designee</t>
  </si>
  <si>
    <t>Do you want to allow another person to discuss this return with the IRS? See instructions</t>
  </si>
  <si>
    <t>Ram's Review  Comment</t>
  </si>
  <si>
    <t>Form Amount</t>
  </si>
  <si>
    <t>Digital Assets</t>
  </si>
  <si>
    <t xml:space="preserve">
At any time during 2022, did you: (a) receive (as a reward, award, or payment for property or services); or (b) sell,
exchange, gift, or otherwise dispose of a digital asset (or a financial interest in a digital asset)? (See instructions.)</t>
  </si>
  <si>
    <t>No</t>
  </si>
  <si>
    <t>Review Amount/Value</t>
  </si>
  <si>
    <t>While this should be yes and  Gtax file CPA contact info should be provided.</t>
  </si>
  <si>
    <t>Yes and CPA info</t>
  </si>
  <si>
    <t>8 - Schedule 1</t>
  </si>
  <si>
    <t>Schedule D</t>
  </si>
  <si>
    <t>Did you dispose of any investment(s) in a qualified opportunity fund during the tax year?</t>
  </si>
  <si>
    <t>NVIDIA CORPORATION COM, NVDA, 67066G104</t>
  </si>
  <si>
    <t>TATA MOTORS ADR REPSG 5 ORD, TTM, 876568502</t>
  </si>
  <si>
    <t>TWITTER INC COM USD0.000005, 90184L102</t>
  </si>
  <si>
    <t>DISNEY WALT CO COM, DIS, 254687106</t>
  </si>
  <si>
    <t>EBIX INC, EBIX, 278715206</t>
  </si>
  <si>
    <t>EXPRO GROUP HOLDINGS N V COM / CUSIP: N3144W105 / Symbol: XPRO</t>
  </si>
  <si>
    <t>Yes, I disposed investment during 2022.  Provided  1099 form from TD and Fidelity and also Report for 8949 form in the Master Sheet excel. Short term gain details is missing.</t>
  </si>
  <si>
    <t>form 8949</t>
  </si>
  <si>
    <t xml:space="preserve">Short term transaction details </t>
  </si>
  <si>
    <t>Short term transaction details from Fidelity 1099 form missing.</t>
  </si>
  <si>
    <t xml:space="preserve">Long Term transaction details </t>
  </si>
  <si>
    <t>Long Term transaction details from Fidelity 1099 form missing.</t>
  </si>
  <si>
    <t>Federal Tax Form Details</t>
  </si>
  <si>
    <t>NJ Tax Form Details</t>
  </si>
  <si>
    <t>NJ-1040 2022 Page2</t>
  </si>
  <si>
    <t>12. Dependents Attending Colleges (See instructions)</t>
  </si>
  <si>
    <t>This is not applied which I believe should be $1000</t>
  </si>
  <si>
    <t>13 Total Exemption Amount (Add totals from the lines at 6 through 12)</t>
  </si>
  <si>
    <t>After adding dependent  Attending  College credit of $1000</t>
  </si>
  <si>
    <t>16a. Taxable interest income</t>
  </si>
  <si>
    <t>NJ-1040 2022 Page3</t>
  </si>
  <si>
    <t>17. Dividends</t>
  </si>
  <si>
    <t>26. Other (Enclose documents) (See instructions)</t>
  </si>
  <si>
    <t>Schedule NJ DOP</t>
  </si>
  <si>
    <t>Schedule NJ-BUS-2</t>
  </si>
  <si>
    <t>Loss carry forward is missing.</t>
  </si>
  <si>
    <t xml:space="preserve">Additional information from your 2021 New Jersey Tax Return - </t>
  </si>
  <si>
    <t>Form NJ-1040: Income Tax Resident Return Other - Crypto details are missing.</t>
  </si>
  <si>
    <t>While misc. Crypto income from rewards, Schedule 1 details is missing.</t>
  </si>
  <si>
    <t>Short term, long term fidelity details and crypto transactions details are missing.</t>
  </si>
  <si>
    <t xml:space="preserve">How gross income total calculated to </t>
  </si>
  <si>
    <t xml:space="preserve">While I bought/exchanged/ got staking earn reward from crypto currency. So it should be Yes </t>
  </si>
  <si>
    <t>Qualified Dividend</t>
  </si>
  <si>
    <t>Other income from Schedule 1, line 10, Misc. income from Crypto Rewards</t>
  </si>
  <si>
    <t xml:space="preserve">Short Term crypto gains from Coinbase and Binance transaction details </t>
  </si>
  <si>
    <t>Short Term crypto gains from Coinbase and Binance transaction details provided in the Crypto Gain Loss Details-2022.xlsx missing.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</si>
</sst>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9D1811"/>
      <name val="Arial"/>
      <family val="2"/>
    </font>
    <font>
      <sz val="11"/>
      <color rgb="FF333333"/>
      <name val="Trebuchet MS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17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14" fontId="0" fillId="0" borderId="1" xfId="0" applyNumberFormat="1" applyBorder="1" applyAlignment="1">
      <alignment vertical="top"/>
    </xf>
    <xf numFmtId="2" fontId="0" fillId="0" borderId="0" xfId="0" applyNumberFormat="1" applyAlignment="1">
      <alignment vertical="top"/>
    </xf>
    <xf numFmtId="2" fontId="0" fillId="0" borderId="1" xfId="0" applyNumberFormat="1" applyBorder="1" applyAlignment="1">
      <alignment vertical="top"/>
    </xf>
    <xf numFmtId="0" fontId="0" fillId="0" borderId="1" xfId="0" applyBorder="1"/>
    <xf numFmtId="4" fontId="0" fillId="0" borderId="0" xfId="0" applyNumberFormat="1"/>
    <xf numFmtId="2" fontId="0" fillId="0" borderId="0" xfId="0" applyNumberFormat="1"/>
    <xf numFmtId="0" fontId="6" fillId="0" borderId="1" xfId="0" applyFont="1" applyBorder="1" applyAlignment="1">
      <alignment vertical="top" wrapText="1"/>
    </xf>
    <xf numFmtId="0" fontId="1" fillId="0" borderId="1" xfId="0" applyFont="1" applyBorder="1"/>
    <xf numFmtId="14" fontId="1" fillId="0" borderId="1" xfId="0" applyNumberFormat="1" applyFont="1" applyBorder="1"/>
    <xf numFmtId="14" fontId="0" fillId="0" borderId="1" xfId="0" applyNumberFormat="1" applyBorder="1"/>
    <xf numFmtId="2" fontId="1" fillId="0" borderId="1" xfId="0" applyNumberFormat="1" applyFont="1" applyBorder="1"/>
    <xf numFmtId="43" fontId="1" fillId="0" borderId="1" xfId="0" applyNumberFormat="1" applyFont="1" applyBorder="1"/>
    <xf numFmtId="43" fontId="0" fillId="0" borderId="1" xfId="0" applyNumberFormat="1" applyBorder="1"/>
    <xf numFmtId="8" fontId="0" fillId="0" borderId="0" xfId="0" applyNumberFormat="1"/>
    <xf numFmtId="0" fontId="1" fillId="0" borderId="2" xfId="0" applyFont="1" applyBorder="1"/>
    <xf numFmtId="0" fontId="0" fillId="0" borderId="2" xfId="0" applyBorder="1"/>
    <xf numFmtId="10" fontId="0" fillId="0" borderId="0" xfId="1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43" fontId="0" fillId="0" borderId="0" xfId="0" applyNumberFormat="1"/>
    <xf numFmtId="0" fontId="1" fillId="0" borderId="3" xfId="0" applyFont="1" applyBorder="1"/>
    <xf numFmtId="43" fontId="1" fillId="0" borderId="0" xfId="0" applyNumberFormat="1" applyFont="1"/>
    <xf numFmtId="4" fontId="0" fillId="0" borderId="1" xfId="0" applyNumberFormat="1" applyBorder="1" applyAlignment="1">
      <alignment vertical="top"/>
    </xf>
    <xf numFmtId="4" fontId="6" fillId="0" borderId="1" xfId="0" applyNumberFormat="1" applyFont="1" applyBorder="1" applyAlignment="1">
      <alignment vertical="top" wrapText="1"/>
    </xf>
    <xf numFmtId="0" fontId="1" fillId="0" borderId="4" xfId="0" applyFont="1" applyBorder="1"/>
    <xf numFmtId="14" fontId="1" fillId="0" borderId="4" xfId="0" applyNumberFormat="1" applyFont="1" applyBorder="1"/>
    <xf numFmtId="14" fontId="0" fillId="0" borderId="4" xfId="0" applyNumberFormat="1" applyBorder="1"/>
    <xf numFmtId="0" fontId="0" fillId="0" borderId="4" xfId="0" applyBorder="1"/>
    <xf numFmtId="14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4" fontId="0" fillId="0" borderId="1" xfId="0" applyNumberFormat="1" applyBorder="1" applyAlignment="1">
      <alignment vertical="top" wrapText="1"/>
    </xf>
    <xf numFmtId="0" fontId="4" fillId="0" borderId="1" xfId="0" applyFont="1" applyBorder="1"/>
    <xf numFmtId="4" fontId="1" fillId="0" borderId="0" xfId="0" applyNumberFormat="1" applyFont="1"/>
    <xf numFmtId="8" fontId="0" fillId="0" borderId="1" xfId="0" applyNumberFormat="1" applyBorder="1"/>
    <xf numFmtId="3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CEFA-F8EE-400C-94B8-59BAFBD861D9}">
  <dimension ref="A1:F25"/>
  <sheetViews>
    <sheetView tabSelected="1" workbookViewId="0">
      <selection activeCell="B25" sqref="B25"/>
    </sheetView>
  </sheetViews>
  <sheetFormatPr defaultRowHeight="15" x14ac:dyDescent="0.25"/>
  <cols>
    <col min="1" max="1" width="20.5703125" style="2" customWidth="1"/>
    <col min="2" max="2" width="70" style="5" bestFit="1" customWidth="1"/>
    <col min="3" max="3" width="13.28515625" style="2" bestFit="1" customWidth="1"/>
    <col min="4" max="4" width="59.28515625" style="5" customWidth="1"/>
    <col min="5" max="5" width="15.28515625" style="2" bestFit="1" customWidth="1"/>
    <col min="6" max="16384" width="9.140625" style="2"/>
  </cols>
  <sheetData>
    <row r="1" spans="1:6" x14ac:dyDescent="0.25">
      <c r="A1" s="51" t="s">
        <v>171</v>
      </c>
    </row>
    <row r="2" spans="1:6" x14ac:dyDescent="0.25">
      <c r="A2" s="2" t="s">
        <v>141</v>
      </c>
      <c r="B2" s="5" t="s">
        <v>143</v>
      </c>
      <c r="C2" s="2" t="s">
        <v>149</v>
      </c>
      <c r="D2" s="5" t="s">
        <v>148</v>
      </c>
      <c r="E2" s="2" t="s">
        <v>153</v>
      </c>
    </row>
    <row r="3" spans="1:6" x14ac:dyDescent="0.25">
      <c r="B3" s="5" t="s">
        <v>189</v>
      </c>
      <c r="C3" s="49">
        <v>149367</v>
      </c>
      <c r="D3" s="5" t="s">
        <v>142</v>
      </c>
      <c r="E3" s="14">
        <v>151899.12</v>
      </c>
    </row>
    <row r="4" spans="1:6" ht="66" customHeight="1" x14ac:dyDescent="0.25">
      <c r="A4" s="2" t="s">
        <v>150</v>
      </c>
      <c r="B4" s="5" t="s">
        <v>151</v>
      </c>
      <c r="C4" s="2" t="s">
        <v>152</v>
      </c>
      <c r="D4" s="5" t="s">
        <v>190</v>
      </c>
      <c r="E4" s="2" t="s">
        <v>4</v>
      </c>
    </row>
    <row r="5" spans="1:6" x14ac:dyDescent="0.25">
      <c r="A5" s="2" t="s">
        <v>139</v>
      </c>
      <c r="B5" s="5" t="s">
        <v>140</v>
      </c>
      <c r="C5" s="2">
        <v>152233</v>
      </c>
      <c r="D5" s="5" t="s">
        <v>117</v>
      </c>
      <c r="E5" s="2">
        <v>151899.12</v>
      </c>
    </row>
    <row r="6" spans="1:6" x14ac:dyDescent="0.25">
      <c r="A6" s="2" t="s">
        <v>130</v>
      </c>
      <c r="B6" s="5" t="s">
        <v>131</v>
      </c>
      <c r="C6" s="2">
        <v>0</v>
      </c>
      <c r="D6" s="5" t="s">
        <v>132</v>
      </c>
      <c r="E6" s="2">
        <v>112.69512195121951</v>
      </c>
      <c r="F6" s="2" t="s">
        <v>133</v>
      </c>
    </row>
    <row r="7" spans="1:6" x14ac:dyDescent="0.25">
      <c r="A7" s="2" t="s">
        <v>135</v>
      </c>
      <c r="B7" s="5" t="s">
        <v>191</v>
      </c>
      <c r="C7" s="2">
        <v>134</v>
      </c>
      <c r="D7" s="5" t="s">
        <v>138</v>
      </c>
      <c r="E7" s="2">
        <v>343.84000000000003</v>
      </c>
    </row>
    <row r="8" spans="1:6" x14ac:dyDescent="0.25">
      <c r="A8" s="2" t="s">
        <v>134</v>
      </c>
      <c r="B8" s="5" t="s">
        <v>136</v>
      </c>
      <c r="C8" s="2">
        <v>134</v>
      </c>
      <c r="D8" s="5" t="s">
        <v>137</v>
      </c>
      <c r="E8" s="2">
        <v>386.72</v>
      </c>
    </row>
    <row r="9" spans="1:6" ht="30" x14ac:dyDescent="0.25">
      <c r="A9" s="50" t="s">
        <v>156</v>
      </c>
      <c r="B9" s="5" t="s">
        <v>192</v>
      </c>
      <c r="C9" s="2">
        <v>0</v>
      </c>
      <c r="D9" s="5" t="s">
        <v>187</v>
      </c>
      <c r="E9" s="2">
        <v>390.63000000000005</v>
      </c>
    </row>
    <row r="10" spans="1:6" x14ac:dyDescent="0.25">
      <c r="A10" s="50" t="s">
        <v>144</v>
      </c>
      <c r="B10" s="5" t="s">
        <v>145</v>
      </c>
      <c r="C10" s="2">
        <v>0</v>
      </c>
      <c r="D10" s="5" t="s">
        <v>116</v>
      </c>
      <c r="E10" s="2">
        <v>35.170731707317074</v>
      </c>
      <c r="F10" s="2" t="s">
        <v>115</v>
      </c>
    </row>
    <row r="11" spans="1:6" ht="30" x14ac:dyDescent="0.25">
      <c r="A11" s="2" t="s">
        <v>146</v>
      </c>
      <c r="B11" s="5" t="s">
        <v>147</v>
      </c>
      <c r="C11" s="2" t="s">
        <v>152</v>
      </c>
      <c r="D11" s="5" t="s">
        <v>154</v>
      </c>
      <c r="E11" s="2" t="s">
        <v>155</v>
      </c>
    </row>
    <row r="12" spans="1:6" ht="45" x14ac:dyDescent="0.25">
      <c r="A12" s="2" t="s">
        <v>157</v>
      </c>
      <c r="B12" s="5" t="s">
        <v>158</v>
      </c>
      <c r="C12" s="2" t="s">
        <v>152</v>
      </c>
      <c r="D12" s="5" t="s">
        <v>165</v>
      </c>
      <c r="E12" s="2" t="s">
        <v>4</v>
      </c>
    </row>
    <row r="13" spans="1:6" x14ac:dyDescent="0.25">
      <c r="A13" s="2" t="s">
        <v>166</v>
      </c>
      <c r="B13" s="5" t="s">
        <v>167</v>
      </c>
      <c r="D13" s="5" t="s">
        <v>168</v>
      </c>
    </row>
    <row r="14" spans="1:6" x14ac:dyDescent="0.25">
      <c r="A14" s="2" t="s">
        <v>166</v>
      </c>
      <c r="B14" s="5" t="s">
        <v>169</v>
      </c>
      <c r="D14" s="5" t="s">
        <v>170</v>
      </c>
    </row>
    <row r="15" spans="1:6" ht="45" x14ac:dyDescent="0.25">
      <c r="A15" s="2" t="s">
        <v>166</v>
      </c>
      <c r="B15" s="5" t="s">
        <v>193</v>
      </c>
      <c r="D15" s="5" t="s">
        <v>194</v>
      </c>
    </row>
    <row r="17" spans="1:5" x14ac:dyDescent="0.25">
      <c r="A17" s="51" t="s">
        <v>172</v>
      </c>
    </row>
    <row r="18" spans="1:5" x14ac:dyDescent="0.25">
      <c r="A18" s="2" t="s">
        <v>173</v>
      </c>
      <c r="B18" s="5" t="s">
        <v>174</v>
      </c>
      <c r="C18" s="2">
        <v>0</v>
      </c>
      <c r="D18" s="5" t="s">
        <v>175</v>
      </c>
      <c r="E18" s="2">
        <v>1000</v>
      </c>
    </row>
    <row r="19" spans="1:5" x14ac:dyDescent="0.25">
      <c r="B19" s="5" t="s">
        <v>176</v>
      </c>
      <c r="C19" s="2">
        <v>3500</v>
      </c>
      <c r="D19" s="5" t="s">
        <v>177</v>
      </c>
      <c r="E19" s="2">
        <v>4500</v>
      </c>
    </row>
    <row r="20" spans="1:5" x14ac:dyDescent="0.25">
      <c r="A20" s="2" t="s">
        <v>179</v>
      </c>
      <c r="B20" s="5" t="s">
        <v>178</v>
      </c>
      <c r="C20" s="2">
        <v>0</v>
      </c>
      <c r="D20" s="5" t="s">
        <v>132</v>
      </c>
      <c r="E20" s="2">
        <v>112.69512195121951</v>
      </c>
    </row>
    <row r="21" spans="1:5" x14ac:dyDescent="0.25">
      <c r="A21" s="2" t="s">
        <v>179</v>
      </c>
      <c r="B21" s="5" t="s">
        <v>180</v>
      </c>
      <c r="C21" s="2">
        <v>134</v>
      </c>
      <c r="D21" s="5" t="s">
        <v>138</v>
      </c>
      <c r="E21" s="2">
        <v>343.84000000000003</v>
      </c>
    </row>
    <row r="22" spans="1:5" ht="30" x14ac:dyDescent="0.25">
      <c r="A22" s="2" t="s">
        <v>179</v>
      </c>
      <c r="B22" s="5" t="s">
        <v>181</v>
      </c>
      <c r="C22" s="2">
        <v>0</v>
      </c>
      <c r="D22" s="5" t="s">
        <v>187</v>
      </c>
      <c r="E22" s="2">
        <v>390.63000000000005</v>
      </c>
    </row>
    <row r="23" spans="1:5" ht="30" x14ac:dyDescent="0.25">
      <c r="A23" s="2" t="s">
        <v>182</v>
      </c>
      <c r="D23" s="5" t="s">
        <v>188</v>
      </c>
    </row>
    <row r="24" spans="1:5" x14ac:dyDescent="0.25">
      <c r="A24" s="2" t="s">
        <v>183</v>
      </c>
      <c r="D24" s="5" t="s">
        <v>184</v>
      </c>
    </row>
    <row r="25" spans="1:5" ht="30" x14ac:dyDescent="0.25">
      <c r="B25" s="5" t="s">
        <v>185</v>
      </c>
      <c r="D25" s="5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BDEE-B121-42C5-BE7F-22105B8C79D7}">
  <dimension ref="A1:U10"/>
  <sheetViews>
    <sheetView topLeftCell="C1" workbookViewId="0">
      <selection activeCell="E6" sqref="E6"/>
    </sheetView>
  </sheetViews>
  <sheetFormatPr defaultRowHeight="15" x14ac:dyDescent="0.25"/>
  <cols>
    <col min="1" max="1" width="10.140625" bestFit="1" customWidth="1"/>
    <col min="2" max="2" width="9.28515625" customWidth="1"/>
    <col min="3" max="3" width="14.140625" bestFit="1" customWidth="1"/>
    <col min="4" max="6" width="14.140625" customWidth="1"/>
    <col min="7" max="7" width="15.5703125" bestFit="1" customWidth="1"/>
    <col min="8" max="9" width="14.140625" customWidth="1"/>
    <col min="10" max="10" width="10.5703125" bestFit="1" customWidth="1"/>
    <col min="11" max="13" width="14.140625" customWidth="1"/>
    <col min="14" max="14" width="14.42578125" bestFit="1" customWidth="1"/>
    <col min="15" max="15" width="14.42578125" customWidth="1"/>
    <col min="16" max="16" width="22.85546875" bestFit="1" customWidth="1"/>
    <col min="18" max="18" width="14.42578125" customWidth="1"/>
    <col min="19" max="19" width="17" bestFit="1" customWidth="1"/>
    <col min="20" max="20" width="11.42578125" bestFit="1" customWidth="1"/>
    <col min="21" max="21" width="10.140625" bestFit="1" customWidth="1"/>
  </cols>
  <sheetData>
    <row r="1" spans="1:21" x14ac:dyDescent="0.25">
      <c r="A1" s="1" t="s">
        <v>95</v>
      </c>
    </row>
    <row r="2" spans="1:21" x14ac:dyDescent="0.25">
      <c r="A2" s="19" t="s">
        <v>33</v>
      </c>
      <c r="B2" s="19" t="s">
        <v>34</v>
      </c>
      <c r="C2" s="19" t="s">
        <v>35</v>
      </c>
      <c r="D2" s="19" t="s">
        <v>39</v>
      </c>
      <c r="E2" s="19" t="s">
        <v>60</v>
      </c>
      <c r="F2" s="19" t="s">
        <v>55</v>
      </c>
      <c r="G2" s="19" t="s">
        <v>61</v>
      </c>
      <c r="H2" s="19" t="s">
        <v>56</v>
      </c>
      <c r="I2" s="19" t="s">
        <v>64</v>
      </c>
      <c r="J2" s="19" t="s">
        <v>37</v>
      </c>
      <c r="K2" s="19" t="s">
        <v>40</v>
      </c>
      <c r="L2" s="19" t="s">
        <v>57</v>
      </c>
      <c r="M2" s="19" t="s">
        <v>58</v>
      </c>
      <c r="N2" s="19" t="s">
        <v>59</v>
      </c>
      <c r="O2" s="19" t="s">
        <v>65</v>
      </c>
      <c r="P2" s="19" t="s">
        <v>36</v>
      </c>
      <c r="Q2" s="19" t="s">
        <v>41</v>
      </c>
      <c r="R2" s="19" t="s">
        <v>66</v>
      </c>
      <c r="S2" s="26" t="s">
        <v>62</v>
      </c>
      <c r="T2" s="26" t="s">
        <v>63</v>
      </c>
      <c r="U2" s="16"/>
    </row>
    <row r="3" spans="1:21" x14ac:dyDescent="0.25">
      <c r="A3" s="15" t="s">
        <v>38</v>
      </c>
      <c r="B3" s="15" t="s">
        <v>42</v>
      </c>
      <c r="C3" s="30">
        <v>26014.38</v>
      </c>
      <c r="D3" s="15">
        <v>2166.13</v>
      </c>
      <c r="E3" s="15">
        <v>28017.5</v>
      </c>
      <c r="F3" s="15">
        <v>1737.09</v>
      </c>
      <c r="G3" s="15">
        <v>28017.5</v>
      </c>
      <c r="H3" s="15">
        <v>406.25</v>
      </c>
      <c r="I3" s="15">
        <f>D3+F3+H3</f>
        <v>4309.47</v>
      </c>
      <c r="J3" s="15">
        <v>26612.880000000001</v>
      </c>
      <c r="K3" s="15">
        <v>860.89</v>
      </c>
      <c r="L3" s="15">
        <v>0</v>
      </c>
      <c r="M3" s="15">
        <v>0</v>
      </c>
      <c r="N3" s="15">
        <v>0</v>
      </c>
      <c r="O3" s="15">
        <f>K3+L3+M3+N3</f>
        <v>860.89</v>
      </c>
      <c r="P3" s="15">
        <v>0</v>
      </c>
      <c r="Q3" s="15">
        <v>0</v>
      </c>
      <c r="R3" s="15">
        <f>I3+K3+Q3</f>
        <v>5170.3600000000006</v>
      </c>
      <c r="S3" s="16">
        <v>2003.12</v>
      </c>
      <c r="T3">
        <v>0</v>
      </c>
    </row>
    <row r="4" spans="1:21" x14ac:dyDescent="0.25">
      <c r="A4" s="15" t="s">
        <v>38</v>
      </c>
      <c r="B4" s="15" t="s">
        <v>91</v>
      </c>
      <c r="C4" s="15">
        <v>100800.37</v>
      </c>
      <c r="D4" s="15">
        <v>16969.759999999998</v>
      </c>
      <c r="E4" s="15">
        <v>114831.11</v>
      </c>
      <c r="F4" s="15">
        <v>7119.53</v>
      </c>
      <c r="G4" s="15">
        <v>114831.11</v>
      </c>
      <c r="H4" s="15">
        <v>1665.05</v>
      </c>
      <c r="I4" s="15">
        <f>D4+F4+H4</f>
        <v>25754.339999999997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100800.37</v>
      </c>
      <c r="Q4" s="15">
        <v>5710.2</v>
      </c>
      <c r="R4" s="15">
        <f t="shared" ref="R4:R5" si="0">I4+K4+Q4</f>
        <v>31464.539999999997</v>
      </c>
      <c r="S4" s="16">
        <v>14030.74</v>
      </c>
      <c r="T4">
        <v>0</v>
      </c>
    </row>
    <row r="5" spans="1:21" x14ac:dyDescent="0.25">
      <c r="A5" s="15" t="s">
        <v>45</v>
      </c>
      <c r="B5" s="15" t="s">
        <v>43</v>
      </c>
      <c r="C5" s="15">
        <v>25084.37</v>
      </c>
      <c r="D5" s="15">
        <v>1481.15</v>
      </c>
      <c r="E5" s="15">
        <v>26250.53</v>
      </c>
      <c r="F5" s="15">
        <v>1627.53</v>
      </c>
      <c r="G5" s="15">
        <v>26250.53</v>
      </c>
      <c r="H5" s="15">
        <v>380.63</v>
      </c>
      <c r="I5" s="15">
        <f>D5+F5+H5</f>
        <v>3489.3100000000004</v>
      </c>
      <c r="J5" s="15">
        <v>26892.86</v>
      </c>
      <c r="K5" s="15">
        <v>431.2</v>
      </c>
      <c r="L5" s="15">
        <v>38.81</v>
      </c>
      <c r="M5" s="15">
        <v>38.81</v>
      </c>
      <c r="N5" s="15">
        <v>117.83</v>
      </c>
      <c r="O5" s="15">
        <f>K5+L5+M5+N5</f>
        <v>626.65</v>
      </c>
      <c r="P5" s="15">
        <v>0</v>
      </c>
      <c r="Q5" s="15">
        <v>0</v>
      </c>
      <c r="R5" s="15">
        <f t="shared" si="0"/>
        <v>3920.51</v>
      </c>
      <c r="S5" s="27">
        <v>831.76</v>
      </c>
      <c r="T5" s="27">
        <v>0</v>
      </c>
    </row>
    <row r="6" spans="1:21" x14ac:dyDescent="0.25">
      <c r="A6" s="19" t="s">
        <v>5</v>
      </c>
      <c r="B6" s="19"/>
      <c r="C6" s="22">
        <f t="shared" ref="C6:S6" si="1">SUM(C3:C5)</f>
        <v>151899.12</v>
      </c>
      <c r="D6" s="19">
        <f t="shared" si="1"/>
        <v>20617.04</v>
      </c>
      <c r="E6" s="19">
        <f t="shared" si="1"/>
        <v>169099.13999999998</v>
      </c>
      <c r="F6" s="19">
        <f t="shared" si="1"/>
        <v>10484.15</v>
      </c>
      <c r="G6" s="19">
        <f t="shared" si="1"/>
        <v>169099.13999999998</v>
      </c>
      <c r="H6" s="19">
        <f t="shared" si="1"/>
        <v>2451.9300000000003</v>
      </c>
      <c r="I6" s="19">
        <f t="shared" si="1"/>
        <v>33553.119999999995</v>
      </c>
      <c r="J6" s="22">
        <f t="shared" si="1"/>
        <v>53505.740000000005</v>
      </c>
      <c r="K6" s="19">
        <f t="shared" si="1"/>
        <v>1292.0899999999999</v>
      </c>
      <c r="L6" s="19">
        <f t="shared" si="1"/>
        <v>38.81</v>
      </c>
      <c r="M6" s="19">
        <f t="shared" si="1"/>
        <v>38.81</v>
      </c>
      <c r="N6" s="19">
        <f t="shared" si="1"/>
        <v>117.83</v>
      </c>
      <c r="O6" s="19">
        <f t="shared" si="1"/>
        <v>1487.54</v>
      </c>
      <c r="P6" s="22">
        <f t="shared" si="1"/>
        <v>100800.37</v>
      </c>
      <c r="Q6" s="19">
        <f t="shared" si="1"/>
        <v>5710.2</v>
      </c>
      <c r="R6" s="19">
        <f t="shared" si="1"/>
        <v>40555.409999999996</v>
      </c>
      <c r="S6" s="47">
        <f t="shared" si="1"/>
        <v>16865.62</v>
      </c>
    </row>
    <row r="7" spans="1:21" x14ac:dyDescent="0.25">
      <c r="C7" s="31"/>
      <c r="I7" s="28"/>
      <c r="J7" s="31"/>
      <c r="O7" s="28"/>
    </row>
    <row r="8" spans="1:21" x14ac:dyDescent="0.25">
      <c r="C8" s="17"/>
      <c r="J8" s="17"/>
    </row>
    <row r="9" spans="1:21" x14ac:dyDescent="0.25">
      <c r="C9" s="17"/>
      <c r="J9" s="17"/>
    </row>
    <row r="10" spans="1:21" x14ac:dyDescent="0.25">
      <c r="K10" s="17"/>
      <c r="L10" s="17"/>
      <c r="M10" s="17"/>
      <c r="N10" s="17"/>
      <c r="O10" s="17"/>
      <c r="R1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87E4-990F-4F69-80F5-1B9DA6A1DC5F}">
  <dimension ref="A2:I7"/>
  <sheetViews>
    <sheetView workbookViewId="0">
      <selection activeCell="D7" sqref="D7"/>
    </sheetView>
  </sheetViews>
  <sheetFormatPr defaultRowHeight="15" x14ac:dyDescent="0.25"/>
  <cols>
    <col min="3" max="3" width="8.85546875" bestFit="1" customWidth="1"/>
    <col min="4" max="4" width="12" bestFit="1" customWidth="1"/>
    <col min="5" max="5" width="14.140625" bestFit="1" customWidth="1"/>
    <col min="6" max="6" width="12" customWidth="1"/>
    <col min="7" max="7" width="22" bestFit="1" customWidth="1"/>
    <col min="8" max="8" width="30.42578125" bestFit="1" customWidth="1"/>
  </cols>
  <sheetData>
    <row r="2" spans="1:9" x14ac:dyDescent="0.25">
      <c r="A2" t="s">
        <v>97</v>
      </c>
      <c r="B2" t="s">
        <v>96</v>
      </c>
      <c r="C2" t="s">
        <v>104</v>
      </c>
      <c r="D2" t="s">
        <v>98</v>
      </c>
      <c r="G2" t="s">
        <v>99</v>
      </c>
    </row>
    <row r="3" spans="1:9" x14ac:dyDescent="0.25">
      <c r="A3">
        <v>2022</v>
      </c>
      <c r="B3" t="s">
        <v>100</v>
      </c>
      <c r="C3" t="s">
        <v>105</v>
      </c>
      <c r="D3">
        <v>2543</v>
      </c>
      <c r="G3">
        <v>793</v>
      </c>
    </row>
    <row r="4" spans="1:9" x14ac:dyDescent="0.25">
      <c r="A4">
        <v>2022</v>
      </c>
      <c r="B4" t="s">
        <v>101</v>
      </c>
      <c r="C4" t="s">
        <v>105</v>
      </c>
      <c r="D4">
        <v>2561</v>
      </c>
      <c r="G4">
        <v>799</v>
      </c>
    </row>
    <row r="5" spans="1:9" x14ac:dyDescent="0.25">
      <c r="A5">
        <v>2022</v>
      </c>
      <c r="B5" t="s">
        <v>102</v>
      </c>
      <c r="C5" t="s">
        <v>105</v>
      </c>
      <c r="D5">
        <v>1909</v>
      </c>
      <c r="G5">
        <v>595</v>
      </c>
    </row>
    <row r="6" spans="1:9" x14ac:dyDescent="0.25">
      <c r="A6">
        <v>2022</v>
      </c>
      <c r="B6" t="s">
        <v>103</v>
      </c>
      <c r="C6" t="s">
        <v>105</v>
      </c>
      <c r="D6">
        <v>2228</v>
      </c>
      <c r="G6">
        <v>697</v>
      </c>
    </row>
    <row r="7" spans="1:9" x14ac:dyDescent="0.25">
      <c r="A7" s="1">
        <v>2022</v>
      </c>
      <c r="B7" s="1" t="s">
        <v>5</v>
      </c>
      <c r="C7" s="1" t="s">
        <v>105</v>
      </c>
      <c r="D7" s="1">
        <f>SUM(D3:D6)</f>
        <v>9241</v>
      </c>
      <c r="E7" s="1" t="s">
        <v>128</v>
      </c>
      <c r="F7" s="1">
        <f>D7/82</f>
        <v>112.69512195121951</v>
      </c>
      <c r="G7" s="1">
        <f>SUM(G3:G6)</f>
        <v>2884</v>
      </c>
      <c r="H7" t="s">
        <v>129</v>
      </c>
      <c r="I7">
        <f>G7/82</f>
        <v>35.170731707317074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7425-55E3-465E-AA68-293ED1B8FF35}">
  <dimension ref="A1:H42"/>
  <sheetViews>
    <sheetView topLeftCell="A4" workbookViewId="0">
      <selection activeCell="F40" sqref="F40"/>
    </sheetView>
  </sheetViews>
  <sheetFormatPr defaultRowHeight="15" x14ac:dyDescent="0.25"/>
  <cols>
    <col min="1" max="1" width="40.85546875" bestFit="1" customWidth="1"/>
    <col min="3" max="3" width="27.5703125" bestFit="1" customWidth="1"/>
    <col min="4" max="4" width="12.42578125" customWidth="1"/>
    <col min="5" max="5" width="11.85546875" customWidth="1"/>
    <col min="6" max="6" width="17.7109375" customWidth="1"/>
    <col min="7" max="7" width="17.42578125" bestFit="1" customWidth="1"/>
    <col min="8" max="8" width="10.5703125" bestFit="1" customWidth="1"/>
  </cols>
  <sheetData>
    <row r="1" spans="1:8" x14ac:dyDescent="0.25">
      <c r="A1" s="1" t="s">
        <v>94</v>
      </c>
    </row>
    <row r="2" spans="1:8" x14ac:dyDescent="0.25">
      <c r="A2" s="19" t="s">
        <v>6</v>
      </c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15" t="s">
        <v>12</v>
      </c>
      <c r="B3" s="15" t="s">
        <v>13</v>
      </c>
      <c r="C3" s="15" t="s">
        <v>14</v>
      </c>
      <c r="D3">
        <v>0</v>
      </c>
      <c r="E3">
        <v>0</v>
      </c>
      <c r="F3">
        <v>0</v>
      </c>
    </row>
    <row r="4" spans="1:8" x14ac:dyDescent="0.25">
      <c r="A4" s="15" t="s">
        <v>12</v>
      </c>
      <c r="B4" s="15" t="s">
        <v>15</v>
      </c>
      <c r="C4" s="15" t="s">
        <v>14</v>
      </c>
      <c r="D4" s="16">
        <v>4782.1499999999996</v>
      </c>
      <c r="E4" s="16">
        <v>33907.839999999997</v>
      </c>
      <c r="F4" s="23">
        <f>D4-E4</f>
        <v>-29125.689999999995</v>
      </c>
    </row>
    <row r="5" spans="1:8" x14ac:dyDescent="0.25">
      <c r="A5" s="15"/>
      <c r="B5" s="15"/>
      <c r="C5" s="15"/>
      <c r="D5" s="15"/>
      <c r="E5" s="15"/>
      <c r="F5" s="24"/>
    </row>
    <row r="6" spans="1:8" x14ac:dyDescent="0.25">
      <c r="A6" s="15" t="s">
        <v>12</v>
      </c>
      <c r="B6" s="15" t="s">
        <v>13</v>
      </c>
      <c r="C6" s="15" t="s">
        <v>16</v>
      </c>
      <c r="D6" s="15">
        <v>0.02</v>
      </c>
      <c r="E6" s="15">
        <v>0</v>
      </c>
      <c r="F6" s="23">
        <f>D6-E6</f>
        <v>0.02</v>
      </c>
    </row>
    <row r="7" spans="1:8" x14ac:dyDescent="0.25">
      <c r="A7" s="15"/>
      <c r="B7" s="15" t="s">
        <v>13</v>
      </c>
      <c r="C7" s="15" t="s">
        <v>120</v>
      </c>
      <c r="D7">
        <v>134.30000000000001</v>
      </c>
      <c r="E7" s="15">
        <v>0</v>
      </c>
      <c r="F7" s="23">
        <f>D7-E7</f>
        <v>134.30000000000001</v>
      </c>
    </row>
    <row r="8" spans="1:8" x14ac:dyDescent="0.25">
      <c r="A8" s="15" t="s">
        <v>12</v>
      </c>
      <c r="B8" s="15" t="s">
        <v>13</v>
      </c>
      <c r="C8" s="15" t="s">
        <v>53</v>
      </c>
      <c r="D8">
        <v>134.30000000000001</v>
      </c>
      <c r="E8" s="15">
        <v>0</v>
      </c>
      <c r="F8" s="23">
        <f>D8-E8</f>
        <v>134.30000000000001</v>
      </c>
    </row>
    <row r="9" spans="1:8" x14ac:dyDescent="0.25">
      <c r="A9" s="15"/>
      <c r="B9" s="15"/>
      <c r="C9" s="15"/>
      <c r="F9" s="23"/>
    </row>
    <row r="10" spans="1:8" x14ac:dyDescent="0.25">
      <c r="A10" s="15" t="s">
        <v>12</v>
      </c>
      <c r="B10" s="15" t="s">
        <v>13</v>
      </c>
      <c r="C10" s="15" t="s">
        <v>17</v>
      </c>
      <c r="F10" s="23">
        <v>-19.13</v>
      </c>
    </row>
    <row r="11" spans="1:8" x14ac:dyDescent="0.25">
      <c r="A11" s="15"/>
      <c r="B11" s="15"/>
      <c r="C11" s="15"/>
      <c r="D11" s="15"/>
      <c r="E11" s="15"/>
      <c r="F11" s="15"/>
    </row>
    <row r="12" spans="1:8" x14ac:dyDescent="0.25">
      <c r="A12" s="15" t="s">
        <v>18</v>
      </c>
      <c r="B12" s="15" t="s">
        <v>13</v>
      </c>
      <c r="C12" s="15" t="s">
        <v>14</v>
      </c>
      <c r="D12" s="16">
        <v>40083.07</v>
      </c>
      <c r="E12" s="16">
        <v>30014.42</v>
      </c>
      <c r="F12" s="23">
        <f>D12-E12</f>
        <v>10068.650000000001</v>
      </c>
    </row>
    <row r="13" spans="1:8" x14ac:dyDescent="0.25">
      <c r="A13" s="15" t="s">
        <v>18</v>
      </c>
      <c r="B13" s="15" t="s">
        <v>15</v>
      </c>
      <c r="C13" s="15" t="s">
        <v>14</v>
      </c>
      <c r="D13" s="16">
        <v>29281.8</v>
      </c>
      <c r="E13" s="16">
        <v>21365.85</v>
      </c>
      <c r="F13" s="23">
        <f>D13-E13</f>
        <v>7915.9500000000007</v>
      </c>
    </row>
    <row r="14" spans="1:8" x14ac:dyDescent="0.25">
      <c r="A14" s="15" t="s">
        <v>18</v>
      </c>
      <c r="B14" s="15" t="s">
        <v>13</v>
      </c>
      <c r="C14" s="15" t="s">
        <v>121</v>
      </c>
      <c r="D14" s="16">
        <v>252.42</v>
      </c>
      <c r="E14" s="15">
        <v>0</v>
      </c>
      <c r="F14" s="23">
        <f>D14-E14</f>
        <v>252.42</v>
      </c>
      <c r="H14" s="16"/>
    </row>
    <row r="15" spans="1:8" x14ac:dyDescent="0.25">
      <c r="A15" s="15" t="s">
        <v>18</v>
      </c>
      <c r="B15" s="15" t="s">
        <v>13</v>
      </c>
      <c r="C15" s="15" t="s">
        <v>52</v>
      </c>
      <c r="D15" s="16">
        <v>209.54</v>
      </c>
      <c r="E15" s="15">
        <v>0</v>
      </c>
      <c r="F15" s="23">
        <f>D15-E15</f>
        <v>209.54</v>
      </c>
      <c r="H15" s="16"/>
    </row>
    <row r="16" spans="1:8" x14ac:dyDescent="0.25">
      <c r="A16" s="15"/>
      <c r="B16" s="15"/>
      <c r="C16" s="15"/>
      <c r="D16" s="15"/>
      <c r="E16" s="15"/>
      <c r="F16" s="15"/>
      <c r="H16" s="31"/>
    </row>
    <row r="17" spans="1:6" x14ac:dyDescent="0.25">
      <c r="A17" s="15" t="s">
        <v>18</v>
      </c>
      <c r="B17" s="15" t="s">
        <v>13</v>
      </c>
      <c r="C17" s="15" t="s">
        <v>17</v>
      </c>
      <c r="D17" s="15"/>
      <c r="E17" s="15"/>
      <c r="F17" s="15">
        <v>-19</v>
      </c>
    </row>
    <row r="18" spans="1:6" x14ac:dyDescent="0.25">
      <c r="A18" s="15" t="s">
        <v>18</v>
      </c>
      <c r="B18" s="15" t="s">
        <v>13</v>
      </c>
      <c r="C18" s="15" t="s">
        <v>69</v>
      </c>
      <c r="D18" s="15"/>
      <c r="E18" s="15"/>
      <c r="F18" s="15">
        <v>0</v>
      </c>
    </row>
    <row r="19" spans="1:6" x14ac:dyDescent="0.25">
      <c r="A19" s="15"/>
      <c r="B19" s="15"/>
      <c r="C19" s="15"/>
      <c r="D19" s="15"/>
      <c r="E19" s="15"/>
      <c r="F19" s="15"/>
    </row>
    <row r="20" spans="1:6" x14ac:dyDescent="0.25">
      <c r="A20" s="15" t="s">
        <v>70</v>
      </c>
      <c r="B20" s="15" t="s">
        <v>13</v>
      </c>
      <c r="C20" s="15" t="s">
        <v>118</v>
      </c>
      <c r="D20" s="16"/>
      <c r="E20" s="16"/>
      <c r="F20">
        <v>16.07</v>
      </c>
    </row>
    <row r="21" spans="1:6" x14ac:dyDescent="0.25">
      <c r="A21" s="15"/>
      <c r="B21" s="15" t="s">
        <v>13</v>
      </c>
      <c r="C21" s="16" t="s">
        <v>122</v>
      </c>
      <c r="D21" s="15"/>
      <c r="E21" s="15">
        <v>0</v>
      </c>
      <c r="F21">
        <v>370.72</v>
      </c>
    </row>
    <row r="22" spans="1:6" x14ac:dyDescent="0.25">
      <c r="A22" s="15"/>
      <c r="B22" s="15" t="s">
        <v>13</v>
      </c>
      <c r="C22" s="15" t="s">
        <v>71</v>
      </c>
      <c r="D22" s="15">
        <v>0</v>
      </c>
      <c r="E22" s="15"/>
      <c r="F22" s="25">
        <v>-187.94371347846464</v>
      </c>
    </row>
    <row r="23" spans="1:6" x14ac:dyDescent="0.25">
      <c r="A23" s="15"/>
      <c r="B23" s="15"/>
      <c r="C23" s="15"/>
      <c r="D23" s="15"/>
      <c r="E23" s="15"/>
      <c r="F23" s="15"/>
    </row>
    <row r="24" spans="1:6" x14ac:dyDescent="0.25">
      <c r="A24" s="15" t="s">
        <v>110</v>
      </c>
      <c r="B24" s="15" t="s">
        <v>13</v>
      </c>
      <c r="C24" s="15" t="s">
        <v>118</v>
      </c>
      <c r="D24" s="16"/>
      <c r="E24" s="16"/>
      <c r="F24">
        <v>213.58</v>
      </c>
    </row>
    <row r="25" spans="1:6" x14ac:dyDescent="0.25">
      <c r="A25" s="15"/>
      <c r="B25" s="15" t="s">
        <v>13</v>
      </c>
      <c r="C25" s="16" t="s">
        <v>119</v>
      </c>
      <c r="D25" s="15"/>
      <c r="E25" s="15">
        <v>0</v>
      </c>
      <c r="F25">
        <v>19.91</v>
      </c>
    </row>
    <row r="26" spans="1:6" x14ac:dyDescent="0.25">
      <c r="A26" s="15"/>
      <c r="B26" s="15" t="s">
        <v>13</v>
      </c>
      <c r="C26" s="15" t="s">
        <v>71</v>
      </c>
      <c r="D26" s="15">
        <v>0</v>
      </c>
      <c r="E26" s="15"/>
      <c r="F26">
        <v>-5.84</v>
      </c>
    </row>
    <row r="27" spans="1:6" x14ac:dyDescent="0.25">
      <c r="A27" s="15"/>
      <c r="B27" s="15"/>
      <c r="C27" s="15"/>
      <c r="D27" s="15"/>
      <c r="E27" s="15"/>
      <c r="F27" s="23"/>
    </row>
    <row r="28" spans="1:6" x14ac:dyDescent="0.25">
      <c r="A28" s="15"/>
      <c r="B28" s="15"/>
      <c r="C28" s="15"/>
      <c r="D28" s="15"/>
      <c r="E28" s="15"/>
      <c r="F28" s="23"/>
    </row>
    <row r="29" spans="1:6" x14ac:dyDescent="0.25">
      <c r="A29" s="19" t="s">
        <v>126</v>
      </c>
      <c r="B29" s="19" t="s">
        <v>13</v>
      </c>
      <c r="C29" s="19"/>
      <c r="D29" s="19"/>
      <c r="E29" s="19"/>
      <c r="F29" s="23">
        <f>F3+F12+F20+F24</f>
        <v>10298.300000000001</v>
      </c>
    </row>
    <row r="30" spans="1:6" x14ac:dyDescent="0.25">
      <c r="A30" s="19" t="s">
        <v>111</v>
      </c>
      <c r="B30" s="19" t="s">
        <v>15</v>
      </c>
      <c r="C30" s="19"/>
      <c r="D30" s="29">
        <f>D4+D13</f>
        <v>34063.949999999997</v>
      </c>
      <c r="E30" s="29">
        <f>E4+E13</f>
        <v>55273.689999999995</v>
      </c>
      <c r="F30" s="23">
        <f>F4+F13</f>
        <v>-21209.739999999994</v>
      </c>
    </row>
    <row r="31" spans="1:6" x14ac:dyDescent="0.25">
      <c r="A31" s="19" t="s">
        <v>127</v>
      </c>
      <c r="B31" s="19"/>
      <c r="C31" s="19"/>
      <c r="D31" s="19"/>
      <c r="E31" s="19"/>
      <c r="F31" s="23">
        <f>SUM(F29:F30)</f>
        <v>-10911.439999999993</v>
      </c>
    </row>
    <row r="32" spans="1:6" x14ac:dyDescent="0.25">
      <c r="A32" s="19"/>
      <c r="B32" s="19"/>
      <c r="C32" s="19"/>
      <c r="D32" s="19"/>
      <c r="E32" s="19"/>
      <c r="F32" s="23"/>
    </row>
    <row r="33" spans="1:8" x14ac:dyDescent="0.25">
      <c r="A33" s="19" t="s">
        <v>124</v>
      </c>
      <c r="B33" s="19"/>
      <c r="C33" s="19"/>
      <c r="D33" s="19"/>
      <c r="E33" s="19"/>
      <c r="F33" s="23">
        <f>F7+F14</f>
        <v>386.72</v>
      </c>
    </row>
    <row r="34" spans="1:8" x14ac:dyDescent="0.25">
      <c r="A34" s="19" t="s">
        <v>125</v>
      </c>
      <c r="B34" s="19"/>
      <c r="C34" s="19"/>
      <c r="D34" s="19"/>
      <c r="E34" s="19"/>
      <c r="F34" s="23">
        <f>F8+F15</f>
        <v>343.84000000000003</v>
      </c>
    </row>
    <row r="35" spans="1:8" x14ac:dyDescent="0.25">
      <c r="A35" s="19"/>
      <c r="B35" s="19"/>
      <c r="C35" s="19"/>
      <c r="D35" s="19"/>
      <c r="E35" s="19"/>
      <c r="F35" s="23"/>
    </row>
    <row r="36" spans="1:8" x14ac:dyDescent="0.25">
      <c r="A36" s="15" t="s">
        <v>112</v>
      </c>
      <c r="B36" s="15"/>
      <c r="C36" s="15"/>
      <c r="D36" s="15"/>
      <c r="E36" s="15"/>
      <c r="F36" s="24">
        <f>F10+F17</f>
        <v>-38.129999999999995</v>
      </c>
    </row>
    <row r="37" spans="1:8" x14ac:dyDescent="0.25">
      <c r="A37" s="15" t="s">
        <v>113</v>
      </c>
      <c r="B37" s="15"/>
      <c r="C37" s="15"/>
      <c r="D37" s="15"/>
      <c r="E37" s="15"/>
      <c r="F37" s="24">
        <f>F6</f>
        <v>0.02</v>
      </c>
    </row>
    <row r="38" spans="1:8" x14ac:dyDescent="0.25">
      <c r="A38" s="15" t="s">
        <v>114</v>
      </c>
      <c r="B38" s="15"/>
      <c r="C38" s="15"/>
      <c r="D38" s="15"/>
      <c r="E38" s="15"/>
      <c r="F38" s="24"/>
    </row>
    <row r="39" spans="1:8" x14ac:dyDescent="0.25">
      <c r="A39" s="15" t="s">
        <v>93</v>
      </c>
      <c r="B39" s="15"/>
      <c r="C39" s="15"/>
      <c r="D39" s="15"/>
      <c r="E39" s="15"/>
      <c r="F39" s="48">
        <f>+F22+F26</f>
        <v>-193.78371347846465</v>
      </c>
    </row>
    <row r="40" spans="1:8" x14ac:dyDescent="0.25">
      <c r="A40" s="47" t="s">
        <v>123</v>
      </c>
      <c r="B40" s="19"/>
      <c r="C40" s="19"/>
      <c r="D40" s="19"/>
      <c r="E40" s="19"/>
      <c r="F40" s="23">
        <f>F21+F25</f>
        <v>390.63000000000005</v>
      </c>
    </row>
    <row r="41" spans="1:8" x14ac:dyDescent="0.25">
      <c r="A41" s="32"/>
      <c r="B41" s="1"/>
      <c r="C41" s="1"/>
      <c r="D41" s="1"/>
      <c r="E41" s="1"/>
      <c r="F41" s="33"/>
      <c r="G41" s="1"/>
      <c r="H41" s="33"/>
    </row>
    <row r="42" spans="1:8" x14ac:dyDescent="0.25">
      <c r="A42" s="32"/>
      <c r="B42" s="1"/>
      <c r="C42" s="1"/>
      <c r="D42" s="1"/>
      <c r="E42" s="1"/>
      <c r="F42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F43C-DC6E-4644-8CC5-4940ACF78A35}">
  <dimension ref="A1:E4"/>
  <sheetViews>
    <sheetView workbookViewId="0">
      <selection activeCell="A2" sqref="A2"/>
    </sheetView>
  </sheetViews>
  <sheetFormatPr defaultRowHeight="15" x14ac:dyDescent="0.25"/>
  <cols>
    <col min="2" max="2" width="33.140625" bestFit="1" customWidth="1"/>
    <col min="3" max="3" width="35.140625" bestFit="1" customWidth="1"/>
    <col min="4" max="4" width="48.85546875" bestFit="1" customWidth="1"/>
  </cols>
  <sheetData>
    <row r="1" spans="1:5" x14ac:dyDescent="0.25">
      <c r="B1" t="s">
        <v>89</v>
      </c>
      <c r="C1" t="s">
        <v>90</v>
      </c>
      <c r="D1" t="s">
        <v>54</v>
      </c>
    </row>
    <row r="2" spans="1:5" x14ac:dyDescent="0.25">
      <c r="A2" t="s">
        <v>70</v>
      </c>
      <c r="B2" s="25">
        <v>-187.94371347846464</v>
      </c>
      <c r="C2">
        <v>16.07</v>
      </c>
      <c r="D2">
        <v>370.72</v>
      </c>
      <c r="E2">
        <f>SUM(C2:D2)</f>
        <v>386.79</v>
      </c>
    </row>
    <row r="3" spans="1:5" x14ac:dyDescent="0.25">
      <c r="A3" t="s">
        <v>110</v>
      </c>
      <c r="B3">
        <v>-5.84</v>
      </c>
      <c r="C3">
        <v>213.58</v>
      </c>
      <c r="D3">
        <v>19.91</v>
      </c>
      <c r="E3">
        <f>SUM(C3:D3)</f>
        <v>233.49</v>
      </c>
    </row>
    <row r="4" spans="1:5" x14ac:dyDescent="0.25">
      <c r="B4" s="25">
        <f>SUM(B2:B3)</f>
        <v>-193.78371347846465</v>
      </c>
      <c r="C4">
        <f>SUM(C2:C3)</f>
        <v>229.65</v>
      </c>
      <c r="D4">
        <f>SUM(D2:D3)</f>
        <v>390.63000000000005</v>
      </c>
      <c r="E4">
        <f>SUM(E2:E3)</f>
        <v>620.28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workbookViewId="0">
      <selection activeCell="A16" sqref="A16"/>
    </sheetView>
  </sheetViews>
  <sheetFormatPr defaultRowHeight="15" x14ac:dyDescent="0.25"/>
  <cols>
    <col min="1" max="1" width="93.28515625" style="5" customWidth="1"/>
    <col min="2" max="2" width="10.5703125" style="2" bestFit="1" customWidth="1"/>
    <col min="3" max="3" width="15.140625" style="2" customWidth="1"/>
    <col min="4" max="4" width="32.5703125" style="2" customWidth="1"/>
    <col min="5" max="16384" width="9.140625" style="2"/>
  </cols>
  <sheetData>
    <row r="1" spans="1:4" x14ac:dyDescent="0.25">
      <c r="A1" s="6" t="s">
        <v>85</v>
      </c>
      <c r="B1" s="7"/>
      <c r="C1" s="7"/>
      <c r="D1" s="7"/>
    </row>
    <row r="2" spans="1:4" x14ac:dyDescent="0.25">
      <c r="A2" s="6" t="s">
        <v>2</v>
      </c>
      <c r="B2" s="8" t="s">
        <v>0</v>
      </c>
      <c r="C2" s="8" t="s">
        <v>1</v>
      </c>
      <c r="D2" s="8" t="s">
        <v>3</v>
      </c>
    </row>
    <row r="3" spans="1:4" x14ac:dyDescent="0.25">
      <c r="A3" s="9" t="s">
        <v>80</v>
      </c>
      <c r="B3" s="14">
        <v>73.430000000000007</v>
      </c>
      <c r="C3" s="10"/>
      <c r="D3" s="7"/>
    </row>
    <row r="4" spans="1:4" x14ac:dyDescent="0.25">
      <c r="A4" s="9" t="s">
        <v>87</v>
      </c>
      <c r="B4" s="7" t="e">
        <f>#REF!</f>
        <v>#REF!</v>
      </c>
      <c r="C4" s="12"/>
      <c r="D4" s="7"/>
    </row>
    <row r="5" spans="1:4" x14ac:dyDescent="0.25">
      <c r="A5" s="9" t="s">
        <v>81</v>
      </c>
      <c r="B5" s="34">
        <v>29641.93</v>
      </c>
      <c r="C5" s="11"/>
      <c r="D5" s="7"/>
    </row>
    <row r="6" spans="1:4" x14ac:dyDescent="0.25">
      <c r="A6" s="9" t="s">
        <v>82</v>
      </c>
      <c r="B6" s="7" t="s">
        <v>4</v>
      </c>
      <c r="C6" s="12"/>
      <c r="D6" s="7"/>
    </row>
    <row r="7" spans="1:4" x14ac:dyDescent="0.25">
      <c r="A7" s="9" t="s">
        <v>50</v>
      </c>
      <c r="B7" s="7"/>
      <c r="C7" s="7"/>
      <c r="D7" s="7" t="s">
        <v>47</v>
      </c>
    </row>
    <row r="8" spans="1:4" x14ac:dyDescent="0.25">
      <c r="A8" s="9" t="s">
        <v>86</v>
      </c>
      <c r="B8" s="7" t="s">
        <v>4</v>
      </c>
      <c r="C8" s="7"/>
      <c r="D8" s="7"/>
    </row>
    <row r="9" spans="1:4" x14ac:dyDescent="0.25">
      <c r="A9" s="15" t="s">
        <v>72</v>
      </c>
      <c r="B9" s="7" t="s">
        <v>4</v>
      </c>
      <c r="C9" s="7"/>
      <c r="D9" s="7"/>
    </row>
    <row r="10" spans="1:4" x14ac:dyDescent="0.25">
      <c r="A10" s="9" t="s">
        <v>83</v>
      </c>
      <c r="B10" s="7" t="s">
        <v>4</v>
      </c>
      <c r="C10" s="7"/>
      <c r="D10" s="7"/>
    </row>
    <row r="11" spans="1:4" x14ac:dyDescent="0.25">
      <c r="A11" s="45" t="s">
        <v>77</v>
      </c>
      <c r="B11" s="7" t="s">
        <v>4</v>
      </c>
      <c r="C11" s="7"/>
      <c r="D11" s="7"/>
    </row>
    <row r="12" spans="1:4" x14ac:dyDescent="0.25">
      <c r="A12" s="45" t="s">
        <v>78</v>
      </c>
      <c r="B12" s="7" t="s">
        <v>4</v>
      </c>
      <c r="C12" s="7"/>
      <c r="D12" s="7"/>
    </row>
    <row r="13" spans="1:4" x14ac:dyDescent="0.25">
      <c r="A13" s="9" t="s">
        <v>48</v>
      </c>
      <c r="B13" s="7" t="s">
        <v>49</v>
      </c>
      <c r="C13" s="7"/>
      <c r="D13" s="7"/>
    </row>
    <row r="14" spans="1:4" ht="16.5" x14ac:dyDescent="0.3">
      <c r="A14" s="8" t="s">
        <v>108</v>
      </c>
      <c r="B14" s="46"/>
      <c r="C14" s="7"/>
      <c r="D14" s="7"/>
    </row>
    <row r="15" spans="1:4" x14ac:dyDescent="0.25">
      <c r="A15" s="8" t="s">
        <v>84</v>
      </c>
      <c r="B15" s="7"/>
      <c r="C15" s="7"/>
      <c r="D15" s="7"/>
    </row>
    <row r="16" spans="1:4" x14ac:dyDescent="0.25">
      <c r="A16" s="2" t="s">
        <v>106</v>
      </c>
      <c r="B16" s="2">
        <f>'IDFC India TDS'!D7</f>
        <v>9241</v>
      </c>
      <c r="C16" s="2" t="s">
        <v>107</v>
      </c>
      <c r="D16" s="2">
        <f>'IDFC India TDS'!G7</f>
        <v>2884</v>
      </c>
    </row>
    <row r="17" spans="1:4" x14ac:dyDescent="0.25">
      <c r="A17" s="3" t="s">
        <v>88</v>
      </c>
      <c r="B17" s="2">
        <v>386.79</v>
      </c>
      <c r="C17" s="13"/>
      <c r="D17" s="2" t="s">
        <v>92</v>
      </c>
    </row>
    <row r="18" spans="1:4" x14ac:dyDescent="0.25">
      <c r="A18" s="5" t="s">
        <v>109</v>
      </c>
      <c r="B18" s="2">
        <v>2250</v>
      </c>
    </row>
    <row r="22" spans="1:4" x14ac:dyDescent="0.25">
      <c r="C22" s="4"/>
    </row>
    <row r="28" spans="1:4" x14ac:dyDescent="0.25">
      <c r="A28" s="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24E4-2445-470E-85AE-27AA29005231}">
  <sheetPr filterMode="1"/>
  <dimension ref="A1:P17"/>
  <sheetViews>
    <sheetView workbookViewId="0">
      <pane ySplit="2" topLeftCell="A3" activePane="bottomLeft" state="frozen"/>
      <selection activeCell="C1" sqref="C1"/>
      <selection pane="bottomLeft" activeCell="C7" sqref="C7"/>
    </sheetView>
  </sheetViews>
  <sheetFormatPr defaultRowHeight="15" x14ac:dyDescent="0.25"/>
  <cols>
    <col min="1" max="1" width="16.7109375" bestFit="1" customWidth="1"/>
    <col min="2" max="2" width="14" bestFit="1" customWidth="1"/>
    <col min="3" max="4" width="11.28515625" customWidth="1"/>
    <col min="5" max="5" width="11.42578125" bestFit="1" customWidth="1"/>
    <col min="6" max="6" width="47.5703125" customWidth="1"/>
    <col min="7" max="7" width="12.28515625" bestFit="1" customWidth="1"/>
    <col min="8" max="8" width="9.85546875" style="16" bestFit="1" customWidth="1"/>
    <col min="9" max="9" width="9" style="16" bestFit="1" customWidth="1"/>
    <col min="10" max="10" width="8.7109375" customWidth="1"/>
    <col min="11" max="11" width="18.5703125" customWidth="1"/>
    <col min="12" max="12" width="16.5703125" bestFit="1" customWidth="1"/>
    <col min="13" max="13" width="6.85546875" bestFit="1" customWidth="1"/>
    <col min="14" max="14" width="10.42578125" style="16" bestFit="1" customWidth="1"/>
  </cols>
  <sheetData>
    <row r="1" spans="1:16" x14ac:dyDescent="0.25">
      <c r="A1" s="1" t="s">
        <v>79</v>
      </c>
    </row>
    <row r="2" spans="1:16" s="5" customFormat="1" ht="31.5" x14ac:dyDescent="0.25">
      <c r="A2" s="18" t="s">
        <v>51</v>
      </c>
      <c r="B2" s="18" t="s">
        <v>6</v>
      </c>
      <c r="C2" s="18" t="s">
        <v>19</v>
      </c>
      <c r="D2" s="18" t="s">
        <v>76</v>
      </c>
      <c r="E2" s="18" t="s">
        <v>20</v>
      </c>
      <c r="F2" s="18" t="s">
        <v>21</v>
      </c>
      <c r="G2" s="18" t="s">
        <v>22</v>
      </c>
      <c r="H2" s="35" t="s">
        <v>9</v>
      </c>
      <c r="I2" s="35" t="s">
        <v>23</v>
      </c>
      <c r="J2" s="18" t="s">
        <v>24</v>
      </c>
      <c r="K2" s="18" t="s">
        <v>25</v>
      </c>
      <c r="L2" s="18" t="s">
        <v>26</v>
      </c>
      <c r="M2" s="18" t="s">
        <v>27</v>
      </c>
      <c r="N2" s="35" t="s">
        <v>28</v>
      </c>
    </row>
    <row r="3" spans="1:16" x14ac:dyDescent="0.25">
      <c r="A3" s="41" t="s">
        <v>38</v>
      </c>
      <c r="B3" s="41" t="s">
        <v>32</v>
      </c>
      <c r="C3" s="40">
        <v>44635</v>
      </c>
      <c r="D3" s="40"/>
      <c r="E3" s="40" t="s">
        <v>67</v>
      </c>
      <c r="F3" s="41" t="s">
        <v>164</v>
      </c>
      <c r="G3" s="42">
        <v>297</v>
      </c>
      <c r="H3" s="42">
        <v>4782.1499999999996</v>
      </c>
      <c r="I3" s="42">
        <v>33907.839999999997</v>
      </c>
      <c r="J3" s="43"/>
      <c r="K3" s="43"/>
      <c r="L3" s="41" t="s">
        <v>46</v>
      </c>
      <c r="M3" s="41" t="s">
        <v>29</v>
      </c>
      <c r="N3" s="42">
        <f>H3-I3</f>
        <v>-29125.689999999995</v>
      </c>
    </row>
    <row r="4" spans="1:16" hidden="1" x14ac:dyDescent="0.25">
      <c r="A4" s="36" t="s">
        <v>38</v>
      </c>
      <c r="B4" s="36" t="s">
        <v>32</v>
      </c>
      <c r="C4" s="37">
        <v>43885</v>
      </c>
      <c r="D4" s="37"/>
      <c r="E4" s="38">
        <v>43685</v>
      </c>
      <c r="F4" s="39" t="s">
        <v>31</v>
      </c>
      <c r="G4" s="39">
        <v>153</v>
      </c>
      <c r="H4" s="39">
        <v>2896.75</v>
      </c>
      <c r="I4" s="39">
        <v>2856.65</v>
      </c>
      <c r="J4" s="39"/>
      <c r="K4" s="39"/>
      <c r="L4" s="39" t="s">
        <v>44</v>
      </c>
      <c r="M4" s="39" t="s">
        <v>30</v>
      </c>
      <c r="N4" s="39">
        <v>40.1</v>
      </c>
    </row>
    <row r="5" spans="1:16" hidden="1" x14ac:dyDescent="0.25">
      <c r="A5" s="19" t="s">
        <v>38</v>
      </c>
      <c r="B5" s="19" t="s">
        <v>32</v>
      </c>
      <c r="C5" s="20">
        <v>43885</v>
      </c>
      <c r="D5" s="20"/>
      <c r="E5" s="21">
        <v>43816</v>
      </c>
      <c r="F5" s="15" t="s">
        <v>31</v>
      </c>
      <c r="G5" s="15">
        <v>0.999</v>
      </c>
      <c r="H5" s="15">
        <v>18.91</v>
      </c>
      <c r="I5" s="15">
        <v>16.22</v>
      </c>
      <c r="J5" s="15"/>
      <c r="K5" s="15"/>
      <c r="L5" s="15" t="s">
        <v>44</v>
      </c>
      <c r="M5" s="15" t="s">
        <v>30</v>
      </c>
      <c r="N5" s="15">
        <v>2.69</v>
      </c>
    </row>
    <row r="6" spans="1:16" x14ac:dyDescent="0.25">
      <c r="A6" s="41" t="s">
        <v>38</v>
      </c>
      <c r="B6" s="41" t="s">
        <v>68</v>
      </c>
      <c r="C6" s="43"/>
      <c r="D6" s="43"/>
      <c r="E6" s="43"/>
      <c r="F6" s="43"/>
      <c r="G6" s="43"/>
      <c r="H6" s="44"/>
      <c r="I6" s="44"/>
      <c r="J6" s="43"/>
      <c r="K6" s="43"/>
      <c r="L6" s="43"/>
      <c r="M6" s="43"/>
      <c r="N6" s="44">
        <f>SUBTOTAL(9,N3:N5)</f>
        <v>-29125.689999999995</v>
      </c>
    </row>
    <row r="7" spans="1:16" x14ac:dyDescent="0.25">
      <c r="A7" s="15"/>
      <c r="B7" s="15"/>
      <c r="C7" s="15"/>
      <c r="D7" s="15"/>
      <c r="E7" s="15"/>
      <c r="F7" s="15"/>
      <c r="G7" s="15"/>
      <c r="H7" s="30"/>
      <c r="I7" s="30"/>
      <c r="J7" s="15"/>
      <c r="K7" s="15"/>
      <c r="L7" s="15"/>
      <c r="M7" s="15"/>
      <c r="N7" s="30"/>
    </row>
    <row r="8" spans="1:16" x14ac:dyDescent="0.25">
      <c r="A8" s="15" t="s">
        <v>45</v>
      </c>
      <c r="B8" s="15" t="s">
        <v>18</v>
      </c>
      <c r="C8" s="21">
        <v>44585</v>
      </c>
      <c r="D8" s="21"/>
      <c r="E8" s="21" t="s">
        <v>67</v>
      </c>
      <c r="F8" s="15" t="s">
        <v>159</v>
      </c>
      <c r="G8" s="15">
        <v>30.04</v>
      </c>
      <c r="H8" s="30">
        <v>6627.37</v>
      </c>
      <c r="I8" s="30">
        <v>4141.25</v>
      </c>
      <c r="J8" s="15"/>
      <c r="K8" s="15"/>
      <c r="L8" s="15" t="s">
        <v>44</v>
      </c>
      <c r="M8" s="15" t="s">
        <v>30</v>
      </c>
      <c r="N8" s="30">
        <f t="shared" ref="N8:N10" si="0">H8-I8</f>
        <v>2486.12</v>
      </c>
    </row>
    <row r="9" spans="1:16" x14ac:dyDescent="0.25">
      <c r="A9" s="15" t="s">
        <v>45</v>
      </c>
      <c r="B9" s="15" t="s">
        <v>18</v>
      </c>
      <c r="C9" s="21">
        <v>44585</v>
      </c>
      <c r="D9" s="21"/>
      <c r="E9" s="21" t="s">
        <v>67</v>
      </c>
      <c r="F9" s="15" t="s">
        <v>160</v>
      </c>
      <c r="G9" s="15">
        <v>300</v>
      </c>
      <c r="H9" s="30">
        <v>9295.4500000000007</v>
      </c>
      <c r="I9" s="30">
        <v>5761</v>
      </c>
      <c r="J9" s="15"/>
      <c r="K9" s="15"/>
      <c r="L9" s="15" t="s">
        <v>44</v>
      </c>
      <c r="M9" s="15" t="s">
        <v>30</v>
      </c>
      <c r="N9" s="30">
        <f t="shared" si="0"/>
        <v>3534.4500000000007</v>
      </c>
    </row>
    <row r="10" spans="1:16" x14ac:dyDescent="0.25">
      <c r="A10" s="15" t="s">
        <v>45</v>
      </c>
      <c r="B10" s="15" t="s">
        <v>18</v>
      </c>
      <c r="C10" s="21" t="s">
        <v>67</v>
      </c>
      <c r="D10" s="21"/>
      <c r="E10" s="21" t="s">
        <v>67</v>
      </c>
      <c r="F10" s="15" t="s">
        <v>161</v>
      </c>
      <c r="G10" s="15">
        <v>485</v>
      </c>
      <c r="H10" s="30">
        <v>24160.25</v>
      </c>
      <c r="I10" s="30">
        <v>20112.169999999998</v>
      </c>
      <c r="J10" s="15"/>
      <c r="K10" s="15"/>
      <c r="L10" s="15" t="s">
        <v>44</v>
      </c>
      <c r="M10" s="15" t="s">
        <v>30</v>
      </c>
      <c r="N10" s="30">
        <f t="shared" si="0"/>
        <v>4048.0800000000017</v>
      </c>
    </row>
    <row r="11" spans="1:16" s="1" customFormat="1" x14ac:dyDescent="0.25">
      <c r="A11" s="15" t="s">
        <v>45</v>
      </c>
      <c r="B11" s="15" t="s">
        <v>18</v>
      </c>
      <c r="C11" s="21"/>
      <c r="D11" s="21"/>
      <c r="E11" s="21"/>
      <c r="F11" s="19" t="s">
        <v>73</v>
      </c>
      <c r="G11" s="15"/>
      <c r="H11" s="30">
        <f>SUBTOTAL(9,H8:H10)</f>
        <v>40083.07</v>
      </c>
      <c r="I11" s="30">
        <f>SUBTOTAL(9,I8:I10)</f>
        <v>30014.42</v>
      </c>
      <c r="J11" s="15"/>
      <c r="K11" s="15"/>
      <c r="L11" s="15"/>
      <c r="M11" s="15"/>
      <c r="N11" s="29">
        <f>SUBTOTAL(9,N8:N10)</f>
        <v>10068.650000000001</v>
      </c>
      <c r="P11" s="47"/>
    </row>
    <row r="12" spans="1:16" s="1" customFormat="1" x14ac:dyDescent="0.25">
      <c r="A12" s="41" t="s">
        <v>45</v>
      </c>
      <c r="B12" s="41" t="s">
        <v>18</v>
      </c>
      <c r="C12" s="40">
        <v>44588</v>
      </c>
      <c r="D12" s="40"/>
      <c r="E12" s="40">
        <v>43893</v>
      </c>
      <c r="F12" s="41" t="s">
        <v>162</v>
      </c>
      <c r="G12" s="41">
        <v>25</v>
      </c>
      <c r="H12" s="42">
        <v>3406.94</v>
      </c>
      <c r="I12" s="42">
        <v>2909.75</v>
      </c>
      <c r="J12" s="41"/>
      <c r="K12" s="41"/>
      <c r="L12" s="41" t="s">
        <v>74</v>
      </c>
      <c r="M12" s="41" t="s">
        <v>29</v>
      </c>
      <c r="N12" s="42">
        <f t="shared" ref="N12" si="1">H12-I12</f>
        <v>497.19000000000005</v>
      </c>
    </row>
    <row r="13" spans="1:16" s="1" customFormat="1" x14ac:dyDescent="0.25">
      <c r="A13" s="41" t="s">
        <v>45</v>
      </c>
      <c r="B13" s="41" t="s">
        <v>18</v>
      </c>
      <c r="C13" s="40">
        <v>44634</v>
      </c>
      <c r="D13" s="40"/>
      <c r="E13" s="21" t="s">
        <v>67</v>
      </c>
      <c r="F13" s="41" t="s">
        <v>163</v>
      </c>
      <c r="G13" s="41">
        <v>750</v>
      </c>
      <c r="H13" s="42">
        <v>25874.86</v>
      </c>
      <c r="I13" s="42">
        <v>18456.099999999999</v>
      </c>
      <c r="J13" s="41"/>
      <c r="K13" s="41">
        <v>0.77</v>
      </c>
      <c r="L13" s="41" t="s">
        <v>74</v>
      </c>
      <c r="M13" s="41" t="s">
        <v>29</v>
      </c>
      <c r="N13" s="42">
        <f t="shared" ref="N13" si="2">H13-I13</f>
        <v>7418.760000000002</v>
      </c>
    </row>
    <row r="14" spans="1:16" s="1" customFormat="1" x14ac:dyDescent="0.25">
      <c r="A14" s="41" t="s">
        <v>45</v>
      </c>
      <c r="B14" s="41" t="s">
        <v>18</v>
      </c>
      <c r="C14" s="40"/>
      <c r="D14" s="40"/>
      <c r="E14" s="40"/>
      <c r="F14" s="43" t="s">
        <v>75</v>
      </c>
      <c r="G14" s="41"/>
      <c r="H14" s="41"/>
      <c r="I14" s="41"/>
      <c r="J14" s="41"/>
      <c r="K14" s="41"/>
      <c r="L14" s="41" t="s">
        <v>74</v>
      </c>
      <c r="M14" s="41" t="s">
        <v>29</v>
      </c>
      <c r="N14" s="44">
        <f>SUBTOTAL(9,N12:N13)</f>
        <v>7915.9500000000025</v>
      </c>
    </row>
    <row r="17" spans="10:10" x14ac:dyDescent="0.25">
      <c r="J17" s="16"/>
    </row>
  </sheetData>
  <autoFilter ref="A2:N6" xr:uid="{7D916D6D-D6A6-4354-8691-AB72B9B93938}">
    <filterColumn colId="11">
      <filters blank="1">
        <filter val="LONG TERM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Ram's Review</vt:lpstr>
      <vt:lpstr>W2 Details</vt:lpstr>
      <vt:lpstr>IDFC India TDS</vt:lpstr>
      <vt:lpstr>Capital GainLoss</vt:lpstr>
      <vt:lpstr>Crypto Investment Details</vt:lpstr>
      <vt:lpstr>Itemized Details</vt:lpstr>
      <vt:lpstr>Report for 8949(Stocks)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UAwasthi</dc:creator>
  <cp:lastModifiedBy>rkawasthi</cp:lastModifiedBy>
  <dcterms:created xsi:type="dcterms:W3CDTF">2016-03-17T05:45:01Z</dcterms:created>
  <dcterms:modified xsi:type="dcterms:W3CDTF">2023-03-11T15:35:45Z</dcterms:modified>
</cp:coreProperties>
</file>