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PD\Pdocs\Pers\Tax Return\USA 2023\"/>
    </mc:Choice>
  </mc:AlternateContent>
  <xr:revisionPtr revIDLastSave="0" documentId="13_ncr:1_{FD9CB677-8D67-4618-8844-C2855C32575B}" xr6:coauthVersionLast="47" xr6:coauthVersionMax="47" xr10:uidLastSave="{00000000-0000-0000-0000-000000000000}"/>
  <bookViews>
    <workbookView xWindow="-120" yWindow="-120" windowWidth="29040" windowHeight="15840" tabRatio="764" activeTab="1" xr2:uid="{00000000-000D-0000-FFFF-FFFF00000000}"/>
  </bookViews>
  <sheets>
    <sheet name="Itemized Details" sheetId="1" r:id="rId1"/>
    <sheet name="Ram's Review" sheetId="18" r:id="rId2"/>
    <sheet name="W2 Details" sheetId="11" r:id="rId3"/>
    <sheet name="IDFC Bank India TDS" sheetId="17" state="hidden" r:id="rId4"/>
    <sheet name="Capital GainLoss" sheetId="9" r:id="rId5"/>
    <sheet name="Crypto Investment Details" sheetId="12" r:id="rId6"/>
    <sheet name="Report for 8949(Stocks)" sheetId="10" r:id="rId7"/>
  </sheets>
  <definedNames>
    <definedName name="_xlnm._FilterDatabase" localSheetId="6" hidden="1">'Report for 8949(Stocks)'!$A$2:$N$6</definedName>
  </definedNames>
  <calcPr calcId="181029"/>
</workbook>
</file>

<file path=xl/calcChain.xml><?xml version="1.0" encoding="utf-8"?>
<calcChain xmlns="http://schemas.openxmlformats.org/spreadsheetml/2006/main">
  <c r="J6" i="11" l="1"/>
  <c r="D65" i="18"/>
  <c r="F61" i="18"/>
  <c r="N12" i="18"/>
  <c r="E36" i="9"/>
  <c r="D36" i="9"/>
  <c r="F25" i="9"/>
  <c r="E25" i="9"/>
  <c r="D25" i="9"/>
  <c r="F24" i="9"/>
  <c r="E24" i="9"/>
  <c r="D24" i="9"/>
  <c r="F5" i="18"/>
  <c r="N23" i="10"/>
  <c r="N22" i="10"/>
  <c r="N21" i="10"/>
  <c r="N20" i="10"/>
  <c r="N19" i="10"/>
  <c r="N18" i="10"/>
  <c r="N17" i="10"/>
  <c r="N16" i="10"/>
  <c r="N15" i="10"/>
  <c r="I11" i="10"/>
  <c r="H11" i="10"/>
  <c r="I16" i="12"/>
  <c r="H16" i="12"/>
  <c r="J16" i="12" s="1"/>
  <c r="N12" i="10"/>
  <c r="E43" i="9" l="1"/>
  <c r="D43" i="9"/>
  <c r="E42" i="9"/>
  <c r="D42" i="9"/>
  <c r="F17" i="9"/>
  <c r="B10" i="1" l="1"/>
  <c r="H9" i="17" l="1"/>
  <c r="F28" i="9"/>
  <c r="F32" i="9"/>
  <c r="E39" i="9"/>
  <c r="F39" i="9" s="1"/>
  <c r="E38" i="9"/>
  <c r="D38" i="9"/>
  <c r="F3" i="9"/>
  <c r="J9" i="17"/>
  <c r="D11" i="17"/>
  <c r="D10" i="17"/>
  <c r="I5" i="17"/>
  <c r="D5" i="17"/>
  <c r="F5" i="17" s="1"/>
  <c r="F42" i="9" l="1"/>
  <c r="D40" i="9"/>
  <c r="F38" i="9"/>
  <c r="E40" i="9"/>
  <c r="F36" i="9"/>
  <c r="F43" i="9"/>
  <c r="D12" i="17"/>
  <c r="F53" i="9"/>
  <c r="F52" i="9"/>
  <c r="F13" i="9"/>
  <c r="F47" i="9" s="1"/>
  <c r="F40" i="9" l="1"/>
  <c r="G5" i="17"/>
  <c r="B4" i="12"/>
  <c r="D4" i="12"/>
  <c r="C4" i="12"/>
  <c r="E3" i="12"/>
  <c r="S5" i="11"/>
  <c r="N5" i="11"/>
  <c r="M5" i="11"/>
  <c r="L5" i="11"/>
  <c r="H5" i="11"/>
  <c r="G5" i="11"/>
  <c r="F5" i="11"/>
  <c r="E5" i="11"/>
  <c r="I3" i="11"/>
  <c r="R3" i="11" s="1"/>
  <c r="E2" i="12"/>
  <c r="N3" i="10"/>
  <c r="N8" i="10"/>
  <c r="N9" i="10"/>
  <c r="N10" i="10"/>
  <c r="N14" i="10"/>
  <c r="F11" i="9"/>
  <c r="F49" i="9"/>
  <c r="I4" i="11"/>
  <c r="R4" i="11" s="1"/>
  <c r="O4" i="11"/>
  <c r="D5" i="11"/>
  <c r="C5" i="11"/>
  <c r="N11" i="10" l="1"/>
  <c r="R5" i="11"/>
  <c r="E4" i="12"/>
  <c r="N6" i="10"/>
  <c r="O5" i="11"/>
  <c r="I5" i="11"/>
  <c r="Q5" i="11"/>
  <c r="P5" i="11"/>
  <c r="K5" i="11"/>
  <c r="J5" i="11"/>
  <c r="F12" i="9"/>
  <c r="F46" i="9" s="1"/>
  <c r="F10" i="9"/>
  <c r="F5" i="9"/>
  <c r="F50" i="9" s="1"/>
  <c r="F4" i="9"/>
  <c r="F4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rkawasthi</author>
  </authors>
  <commentList>
    <comment ref="E5" authorId="0" shapeId="0" xr:uid="{BD64EBE2-DF01-4982-BEC9-44C19AA6E917}">
      <text>
        <r>
          <rPr>
            <b/>
            <sz val="9"/>
            <color indexed="81"/>
            <rFont val="Tahoma"/>
            <family val="2"/>
          </rPr>
          <t>rkawasthi:</t>
        </r>
        <r>
          <rPr>
            <sz val="9"/>
            <color indexed="81"/>
            <rFont val="Tahoma"/>
            <family val="2"/>
          </rPr>
          <t xml:space="preserve">
1 USD To INR = 83.05 on Feb/17/2024
 </t>
        </r>
      </text>
    </comment>
  </commentList>
</comments>
</file>

<file path=xl/sharedStrings.xml><?xml version="1.0" encoding="utf-8"?>
<sst xmlns="http://schemas.openxmlformats.org/spreadsheetml/2006/main" count="492" uniqueCount="282">
  <si>
    <t>Amount</t>
  </si>
  <si>
    <t>Paid On</t>
  </si>
  <si>
    <t>Item</t>
  </si>
  <si>
    <t>Remarks</t>
  </si>
  <si>
    <t>Yes</t>
  </si>
  <si>
    <t>Total</t>
  </si>
  <si>
    <t>Broker</t>
  </si>
  <si>
    <t>Term</t>
  </si>
  <si>
    <t>Proceed Type</t>
  </si>
  <si>
    <t>Proceeds</t>
  </si>
  <si>
    <t>Cost Basis</t>
  </si>
  <si>
    <t>Net Gain/Loss(-)</t>
  </si>
  <si>
    <t>TD</t>
  </si>
  <si>
    <t>Short</t>
  </si>
  <si>
    <t>Capital/Stock</t>
  </si>
  <si>
    <t>Long</t>
  </si>
  <si>
    <t>Interest Income</t>
  </si>
  <si>
    <t>ADR Fees</t>
  </si>
  <si>
    <t>Fidelity</t>
  </si>
  <si>
    <t>Close Date</t>
  </si>
  <si>
    <t>Open Date</t>
  </si>
  <si>
    <t>Security</t>
  </si>
  <si>
    <t>Shares Sold</t>
  </si>
  <si>
    <t>Cost</t>
  </si>
  <si>
    <t>Code</t>
  </si>
  <si>
    <t>Gain/Loss Adjustment</t>
  </si>
  <si>
    <t>ST/LT</t>
  </si>
  <si>
    <t>Box</t>
  </si>
  <si>
    <t>Gain/Loss</t>
  </si>
  <si>
    <t>boxD</t>
  </si>
  <si>
    <t>boxA</t>
  </si>
  <si>
    <t>VIRTU FINANCIAL INC CLASS A (VIRT)</t>
  </si>
  <si>
    <t>TD Ameritrade</t>
  </si>
  <si>
    <t>Person</t>
  </si>
  <si>
    <t>Company</t>
  </si>
  <si>
    <t>Federal Wages</t>
  </si>
  <si>
    <t>NY Wages</t>
  </si>
  <si>
    <t>NJ Wages</t>
  </si>
  <si>
    <t>Ram</t>
  </si>
  <si>
    <t>Fed Tax</t>
  </si>
  <si>
    <t>NJ Tax</t>
  </si>
  <si>
    <t>NY Tax</t>
  </si>
  <si>
    <t>Macy</t>
  </si>
  <si>
    <t xml:space="preserve">SHORT TERM          </t>
  </si>
  <si>
    <t>Aradhana</t>
  </si>
  <si>
    <t xml:space="preserve">Preferred Dedcution Type </t>
  </si>
  <si>
    <t>Standard</t>
  </si>
  <si>
    <t>A/C</t>
  </si>
  <si>
    <t>Qualified Div</t>
  </si>
  <si>
    <t>SS Tax</t>
  </si>
  <si>
    <t>Medicare Tax</t>
  </si>
  <si>
    <t>NJ FLI</t>
  </si>
  <si>
    <t>NJ DI</t>
  </si>
  <si>
    <t>NJ UI/WF/SWF</t>
  </si>
  <si>
    <t>SS Wages</t>
  </si>
  <si>
    <t>Medicare wages</t>
  </si>
  <si>
    <t>401K Contribution</t>
  </si>
  <si>
    <t>ROTH IRA</t>
  </si>
  <si>
    <t>Total Fed Tax</t>
  </si>
  <si>
    <t>Total Nj tax</t>
  </si>
  <si>
    <t>Total 2021 W2 Tax</t>
  </si>
  <si>
    <t>TD Ameritrade Net Gain(Loss)</t>
  </si>
  <si>
    <t>Foreign Tax</t>
  </si>
  <si>
    <t>Coinbase</t>
  </si>
  <si>
    <t>Trading Fee</t>
  </si>
  <si>
    <t>Did you receive/sell/send/exchange or acquire any financial interest in any virtual currency?</t>
  </si>
  <si>
    <t>SHORT TERM TOTALGAIN(LOSS)</t>
  </si>
  <si>
    <t>Rec Ttype</t>
  </si>
  <si>
    <t>Nj Resident Whole Year</t>
  </si>
  <si>
    <t>US Permanent Resident</t>
  </si>
  <si>
    <t>NJ Rental</t>
  </si>
  <si>
    <t>BBVA</t>
  </si>
  <si>
    <t>Year</t>
  </si>
  <si>
    <t>Int Received</t>
  </si>
  <si>
    <t>Tax Deducted at Source</t>
  </si>
  <si>
    <t>Currency</t>
  </si>
  <si>
    <t>INR</t>
  </si>
  <si>
    <t>Binance</t>
  </si>
  <si>
    <t>Crypto Capital Gain</t>
  </si>
  <si>
    <t>Miscellaneous Crypto Income ( Rewards)</t>
  </si>
  <si>
    <t>Ordinary Div</t>
  </si>
  <si>
    <t>Miscellaneous Crypto Income( Rewards)</t>
  </si>
  <si>
    <t>Miscellaneous Crypto Income(Rewards)</t>
  </si>
  <si>
    <t>Int income in $</t>
  </si>
  <si>
    <t>Tax Credit in $ ( tax paid in India)</t>
  </si>
  <si>
    <t>Form -Section Number</t>
  </si>
  <si>
    <t>Tax From Description</t>
  </si>
  <si>
    <t>Ram's Review  Comment</t>
  </si>
  <si>
    <t>Form Amount</t>
  </si>
  <si>
    <t>Review Amount/Value</t>
  </si>
  <si>
    <t>Federal Tax Form Details</t>
  </si>
  <si>
    <t>Total Cyrpto</t>
  </si>
  <si>
    <t>Annual NJ Rent</t>
  </si>
  <si>
    <t>Crypto Trading Fee 2023 (Coinbase)</t>
  </si>
  <si>
    <t xml:space="preserve">Crypto Capital Gain 2023( Long Term) </t>
  </si>
  <si>
    <t>Crypto Income(Short Term learning Reward and staking interest)</t>
  </si>
  <si>
    <t>Coin</t>
  </si>
  <si>
    <t>Acquisition Date</t>
  </si>
  <si>
    <t>Dispose Date</t>
  </si>
  <si>
    <t>Qty</t>
  </si>
  <si>
    <t>Buy Price</t>
  </si>
  <si>
    <t>Sell Price</t>
  </si>
  <si>
    <t>Sell Proceed</t>
  </si>
  <si>
    <t>Buy Cost Bases</t>
  </si>
  <si>
    <t>Transaction Type</t>
  </si>
  <si>
    <t>Fee</t>
  </si>
  <si>
    <t>Comment</t>
  </si>
  <si>
    <t>Binance US</t>
  </si>
  <si>
    <t>BNB</t>
  </si>
  <si>
    <t>12/4/2021 to 5/29/2022</t>
  </si>
  <si>
    <t>Sell</t>
  </si>
  <si>
    <t>FTM</t>
  </si>
  <si>
    <t>2/3/2022  to 5/29/2022</t>
  </si>
  <si>
    <t>VET</t>
  </si>
  <si>
    <t xml:space="preserve">11/26/2021 to 5/29/2022 </t>
  </si>
  <si>
    <t>ONE</t>
  </si>
  <si>
    <t xml:space="preserve"> 2/20/2022 to 5/13/2022</t>
  </si>
  <si>
    <t>VTHO</t>
  </si>
  <si>
    <t>Various-Distribution</t>
  </si>
  <si>
    <t>REN</t>
  </si>
  <si>
    <t>9/20/2021 to 2/23/2022</t>
  </si>
  <si>
    <t>Net Crypto 2023</t>
  </si>
  <si>
    <t>Dividend</t>
  </si>
  <si>
    <t>Tax Refund 2022</t>
  </si>
  <si>
    <t>IDFC First Bank</t>
  </si>
  <si>
    <t>IDFC Bank</t>
  </si>
  <si>
    <t>Zerodha Broking Ltd. Short Term Capital Gain</t>
  </si>
  <si>
    <t>Short Term Capital Gain INR</t>
  </si>
  <si>
    <t>Master Sheet 2023</t>
  </si>
  <si>
    <t>Son Rutgers Tuition Fee 2023</t>
  </si>
  <si>
    <t>Fidelity HSA Contribution 2023</t>
  </si>
  <si>
    <t>Acura and Camry Registration Fee 2023</t>
  </si>
  <si>
    <t>Saving Ac Interest Earned - BOA</t>
  </si>
  <si>
    <t>Escrow Interest Earned- PNC</t>
  </si>
  <si>
    <t>Total Dididend INR</t>
  </si>
  <si>
    <t>Total TDS INR</t>
  </si>
  <si>
    <t>Total TDS $</t>
  </si>
  <si>
    <t>Total Taxes Paid</t>
  </si>
  <si>
    <t>2023 - W2 Details</t>
  </si>
  <si>
    <t>Total 2023</t>
  </si>
  <si>
    <t>Crypto Trasactions Breakdown 2023</t>
  </si>
  <si>
    <t>Total Gain/Loss</t>
  </si>
  <si>
    <t>?</t>
  </si>
  <si>
    <t xml:space="preserve">W2 Federal, NJ and NY </t>
  </si>
  <si>
    <t>Medical Insurance Coverage for Whole Famile 2023</t>
  </si>
  <si>
    <t>Coinbase ( Crypto Exchange)</t>
  </si>
  <si>
    <t>Binance US (Crypto Exchange)</t>
  </si>
  <si>
    <t>Miscellaneous Crypto Income( Rewards) 2023</t>
  </si>
  <si>
    <t>Short - Capital Gain</t>
  </si>
  <si>
    <t>Long - Capital Gain</t>
  </si>
  <si>
    <t>Additonal New Jersey Tax Payment Made for 2023</t>
  </si>
  <si>
    <t>Opened NRO and NRE accounts in 2021 In India, and max balance during 2023 was Rs 18,10,292.83.  Do we need to file FBAR?</t>
  </si>
  <si>
    <t xml:space="preserve">Started Single Member LLC in January 2022, No transaction, zero revenu, zero income during 2023. Filed Annual Report with NJ and paid fee.  </t>
  </si>
  <si>
    <t>Fees and Other Charges INR</t>
  </si>
  <si>
    <t xml:space="preserve">Short Term and Capital Gain in $ ( $1 = 83.05 INR) </t>
  </si>
  <si>
    <t>Short Term Total Gain In INR</t>
  </si>
  <si>
    <t>Interest Income from IDFC First bank India (converted in $)</t>
  </si>
  <si>
    <t>Zerodha</t>
  </si>
  <si>
    <t>Ram K Awasthi</t>
  </si>
  <si>
    <t>Aradhana Awasthi</t>
  </si>
  <si>
    <t>Total Ordinary Div 2023</t>
  </si>
  <si>
    <t>Total Qualified Div 2023</t>
  </si>
  <si>
    <t>Total ADR Fees 2023</t>
  </si>
  <si>
    <t>Total Int Income 2023</t>
  </si>
  <si>
    <t>Foreign Tax Paid 2023</t>
  </si>
  <si>
    <t>Cyrpto Exchange Trading Fee 2023</t>
  </si>
  <si>
    <t>2023- Capital Gain Loss Details</t>
  </si>
  <si>
    <t>Provide in the Zerodha Brokng Ltd India TaxPnL-NUQ058-2023.xlsx file</t>
  </si>
  <si>
    <t>2023- 8949 Report ( Stock Transactions - Available in the borker forms uploaded)</t>
  </si>
  <si>
    <t>Which state did you stayed from 1st Jan 2023 to 31st dec 2023</t>
  </si>
  <si>
    <t>If you have health insurance out side ? Then send me  document 1095-A</t>
  </si>
  <si>
    <t>Did you receive any IRS interest for late refund ?</t>
  </si>
  <si>
    <t>Did you have any other incomes like NEC or 1099s or 1099 miscellaneous or shares like Robinhood or coinbase</t>
  </si>
  <si>
    <t>Did you receive 1099-G from IRS ?</t>
  </si>
  <si>
    <t>Do you purchase any electronic car like Tesla ?</t>
  </si>
  <si>
    <t>Do you have home loan in USA or india ?</t>
  </si>
  <si>
    <t>Did you deposit any traditional IRA contribution 6000$</t>
  </si>
  <si>
    <t>Did you pay any colleges fees if yes then provide me 1098-T tution fees document</t>
  </si>
  <si>
    <t>Any 401k withdraw ?</t>
  </si>
  <si>
    <t>Any solar installation ?</t>
  </si>
  <si>
    <t>Current address?</t>
  </si>
  <si>
    <t>1106 Lighthouse Lane, NJ, 08861</t>
  </si>
  <si>
    <t>New Jesey</t>
  </si>
  <si>
    <t xml:space="preserve">Shared 1095-B and no 1095-A </t>
  </si>
  <si>
    <t>No</t>
  </si>
  <si>
    <t>No unemployment benefit received</t>
  </si>
  <si>
    <t>No IRA but contributed to 401K</t>
  </si>
  <si>
    <t>Yes, already shared Rutgers 1098-T 2023 form</t>
  </si>
  <si>
    <r>
      <t xml:space="preserve">Yes,  shared 1099 forms from Fidelity, TD Ameritrade, and Zerodha Broking.  Cypto details provided in the </t>
    </r>
    <r>
      <rPr>
        <b/>
        <sz val="11"/>
        <color theme="1"/>
        <rFont val="Calibri"/>
        <family val="2"/>
        <scheme val="minor"/>
      </rPr>
      <t>Crypto Investment Details</t>
    </r>
    <r>
      <rPr>
        <sz val="11"/>
        <color theme="1"/>
        <rFont val="Calibri"/>
        <family val="2"/>
        <scheme val="minor"/>
      </rPr>
      <t xml:space="preserve"> tab of this file.</t>
    </r>
  </si>
  <si>
    <t>N0</t>
  </si>
  <si>
    <t>Cypto Gain/Loss 2023</t>
  </si>
  <si>
    <t>IDFC Interest income 2023 (received in INR and TDS Paid in INR)</t>
  </si>
  <si>
    <t>Is Foreign bank Account had more than average $10,000 banance 2023</t>
  </si>
  <si>
    <t>TDS $89.16 on Interest and TDS $22.82 on dividend.</t>
  </si>
  <si>
    <t>USD Exchange Rate Used for calculation (1 USD To INR = 83.05 on Feb/17/2024)</t>
  </si>
  <si>
    <t>Taxes Paid on Interest earned from IDFC First Bank India (TDS) and Dividend received from Zerodha India</t>
  </si>
  <si>
    <t>Zerodha Broking Ltd (India) INR figures converted in $ (Feb/17/2024 rate 1$ = 83.05 INR)</t>
  </si>
  <si>
    <t>Net Capital Gain Loss for 2023 ( Stock and Crypto)</t>
  </si>
  <si>
    <t>Net Capital Gain Loss for 2023</t>
  </si>
  <si>
    <t>Total Capital Gain Loss 2023</t>
  </si>
  <si>
    <t>RAM KRISHNA AWASTHI</t>
  </si>
  <si>
    <t>2023-12-11</t>
  </si>
  <si>
    <t>2023-04-12</t>
  </si>
  <si>
    <t>Short Term</t>
  </si>
  <si>
    <t>Zerodha Broking Ltd(India)</t>
  </si>
  <si>
    <t>Long Term Capital Loss</t>
  </si>
  <si>
    <t>EBIX INC, EBIXQ, 278715206</t>
  </si>
  <si>
    <t>Tata Consultancy Services(TCS) INE467B01029</t>
  </si>
  <si>
    <t>Various</t>
  </si>
  <si>
    <t xml:space="preserve">NVIDIA CORPORATION COM NVDA 67066G104                       </t>
  </si>
  <si>
    <t xml:space="preserve">WESTERN DIGITAL CORP. COM WDC 958102105                     </t>
  </si>
  <si>
    <t>Long Term</t>
  </si>
  <si>
    <t xml:space="preserve">COINBASE GLOBAL INC COM CL A COIN 19260Q107                 </t>
  </si>
  <si>
    <t xml:space="preserve">CROWDSTRIKE HLDGS INC CL A CRWD 22788C105                   </t>
  </si>
  <si>
    <t xml:space="preserve">DRAFTKINGS INC NEW COM CL A DKNG 26142V105                  </t>
  </si>
  <si>
    <t xml:space="preserve">EBIX INC EBIXQ 278715206                                    </t>
  </si>
  <si>
    <t>Sale</t>
  </si>
  <si>
    <t xml:space="preserve">META PLATFORMS INC CLASS A COMMON STOCK META 30303M102      </t>
  </si>
  <si>
    <t>Digital Assets</t>
  </si>
  <si>
    <t>2B</t>
  </si>
  <si>
    <t>Taxable Interest</t>
  </si>
  <si>
    <t>TD Ameritrade Interest Income</t>
  </si>
  <si>
    <t>PNC: $67.19 
BOA: $81.9
TD Ameritrade: $1.53
IDFC: $311.09</t>
  </si>
  <si>
    <t>3B</t>
  </si>
  <si>
    <t>Ordinary Dividend</t>
  </si>
  <si>
    <t>Fidelity: $143.15
Zerodha(India): $86.58</t>
  </si>
  <si>
    <t>Additonal Income ( Misc Crypto Income)</t>
  </si>
  <si>
    <t>Coinbase Rewards: 287.44
Binance Rewards:    2.13
Total:    $289.57</t>
  </si>
  <si>
    <t>Schedule 1 Part1 Z</t>
  </si>
  <si>
    <t>Misc Crypto Income</t>
  </si>
  <si>
    <t>Net Capital Gain Loss for 2023 (Stock)</t>
  </si>
  <si>
    <t>Crypto loss is long term and should be in long term capital loss section.</t>
  </si>
  <si>
    <t>Schedule D Part 1 - 2</t>
  </si>
  <si>
    <t>Schedule D Part 1 - 1b</t>
  </si>
  <si>
    <t>Proceed 14740.77,  Cost basis 16639.80 and loss 1899 including Zerodha.</t>
  </si>
  <si>
    <t>Form 8949 Part I Short Term</t>
  </si>
  <si>
    <t>Zerodha transaction details missing</t>
  </si>
  <si>
    <t>Coinbase Date Acquired: 9/20/2021 and Date Sold: 2/23/2022</t>
  </si>
  <si>
    <t>Page 10 - From 8949</t>
  </si>
  <si>
    <t>Crypto transactions are long term and should be on long term section of form 8949. Dates are not correct and should be as the following. And  © should be selected since crypto transactions were not on 1099-B.</t>
  </si>
  <si>
    <t>NJ Tax Return 2023</t>
  </si>
  <si>
    <t>I have to pay $227 of installments every quarter to NJ Revenu Service, right?</t>
  </si>
  <si>
    <t>Page 25</t>
  </si>
  <si>
    <t>Page28</t>
  </si>
  <si>
    <t>My son attended college in 2023 as fulltime student in Rutgers University but don't see any credit. Provided his college Rutgers 1098-T 2023 form. Please check it.</t>
  </si>
  <si>
    <t>Wages,salaries,tips,and otheremployeecompensation(StatewagesfromBox16ofenclosedW-2(s))(Seeinstructions)</t>
  </si>
  <si>
    <t>Page 29 - 15</t>
  </si>
  <si>
    <t>Page 29 - 16a</t>
  </si>
  <si>
    <t>Page 29 - 17</t>
  </si>
  <si>
    <t>Page 29 -26</t>
  </si>
  <si>
    <t>Other (Misc Crypto Income)</t>
  </si>
  <si>
    <t xml:space="preserve">Exemption Amount, shouldn't be this $4500 including college credit? </t>
  </si>
  <si>
    <t>Including son college credit.</t>
  </si>
  <si>
    <t>41. PropertyTaxDeduction(FromWorksheetH)(Seeinstructions)</t>
  </si>
  <si>
    <t>Page 29 - 30</t>
  </si>
  <si>
    <t>Shouldn't be this as property tax dedection $4893 ( 18 % of 2023 rent 27186.12)?</t>
  </si>
  <si>
    <t>42. NewJerseyTaxableIncome(Subtractline41fromline39)</t>
  </si>
  <si>
    <t>Page 29 - 42</t>
  </si>
  <si>
    <t>Page 29 - 41</t>
  </si>
  <si>
    <t xml:space="preserve">Shouldn't we deduct property tax $4893 from taxable income 208863 from point 39? </t>
  </si>
  <si>
    <t>Binance Date Acquired: Various and Date Sold: Various</t>
  </si>
  <si>
    <t>Page 31</t>
  </si>
  <si>
    <t>Schedule NJ-DOP:  Details need to be updated as per Fed schedule D corrections.</t>
  </si>
  <si>
    <t>Page 32</t>
  </si>
  <si>
    <t>Schedule NJ-BUS-2 Loss Carry forward page is missing?</t>
  </si>
  <si>
    <t>Page 33</t>
  </si>
  <si>
    <t>Other Income ( Misc Crypto Income) page is missing?</t>
  </si>
  <si>
    <t>Statement of wages,Salaries, and Tips 2023. Wage from W2</t>
  </si>
  <si>
    <t>Ram W2 Wages: 180171.55
Aradhana NJ Wages: 28276.51
Total: 208448.06</t>
  </si>
  <si>
    <t>Total NJ Wages</t>
  </si>
  <si>
    <t>Calculation shown on line number 64 of this sheet.</t>
  </si>
  <si>
    <t>NY Tax Return 2023</t>
  </si>
  <si>
    <t>Page 18</t>
  </si>
  <si>
    <t>1. Taxable interest income</t>
  </si>
  <si>
    <t>2. Ordinary Dividend</t>
  </si>
  <si>
    <t>8. Other Gain Loss (Misc Crypto Income)</t>
  </si>
  <si>
    <t>Zerodha Broking Ltd</t>
  </si>
  <si>
    <t>Other Questions</t>
  </si>
  <si>
    <t>Did not see any FBAR details for India IDFC banks account balance.</t>
  </si>
  <si>
    <t>Did not see any ResiWel LLC details.</t>
  </si>
  <si>
    <t>Held digital assets in 2023</t>
  </si>
  <si>
    <t>Please specify what eFile forms ( Fed, NY, NJ) I need to sign and return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</si>
</sst>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9D1811"/>
      <name val="Arial"/>
      <family val="2"/>
    </font>
    <font>
      <sz val="11"/>
      <color rgb="FF333333"/>
      <name val="Trebuchet MS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17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/>
    <xf numFmtId="4" fontId="0" fillId="0" borderId="0" xfId="0" applyNumberFormat="1"/>
    <xf numFmtId="2" fontId="0" fillId="0" borderId="0" xfId="0" applyNumberFormat="1"/>
    <xf numFmtId="0" fontId="6" fillId="0" borderId="1" xfId="0" applyFont="1" applyBorder="1" applyAlignment="1">
      <alignment vertical="top" wrapText="1"/>
    </xf>
    <xf numFmtId="0" fontId="1" fillId="0" borderId="1" xfId="0" applyFont="1" applyBorder="1"/>
    <xf numFmtId="14" fontId="1" fillId="0" borderId="1" xfId="0" applyNumberFormat="1" applyFont="1" applyBorder="1"/>
    <xf numFmtId="14" fontId="0" fillId="0" borderId="1" xfId="0" applyNumberFormat="1" applyBorder="1"/>
    <xf numFmtId="2" fontId="1" fillId="0" borderId="1" xfId="0" applyNumberFormat="1" applyFont="1" applyBorder="1"/>
    <xf numFmtId="43" fontId="1" fillId="0" borderId="1" xfId="0" applyNumberFormat="1" applyFont="1" applyBorder="1"/>
    <xf numFmtId="8" fontId="0" fillId="0" borderId="0" xfId="0" applyNumberFormat="1"/>
    <xf numFmtId="0" fontId="1" fillId="0" borderId="2" xfId="0" applyFont="1" applyBorder="1"/>
    <xf numFmtId="0" fontId="0" fillId="0" borderId="2" xfId="0" applyBorder="1"/>
    <xf numFmtId="10" fontId="0" fillId="0" borderId="0" xfId="1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43" fontId="0" fillId="0" borderId="0" xfId="0" applyNumberFormat="1"/>
    <xf numFmtId="0" fontId="1" fillId="0" borderId="3" xfId="0" applyFont="1" applyBorder="1"/>
    <xf numFmtId="43" fontId="1" fillId="0" borderId="0" xfId="0" applyNumberFormat="1" applyFont="1"/>
    <xf numFmtId="4" fontId="6" fillId="0" borderId="1" xfId="0" applyNumberFormat="1" applyFont="1" applyBorder="1" applyAlignment="1">
      <alignment vertical="top" wrapText="1"/>
    </xf>
    <xf numFmtId="0" fontId="1" fillId="0" borderId="4" xfId="0" applyFont="1" applyBorder="1"/>
    <xf numFmtId="14" fontId="1" fillId="0" borderId="4" xfId="0" applyNumberFormat="1" applyFont="1" applyBorder="1"/>
    <xf numFmtId="14" fontId="0" fillId="0" borderId="4" xfId="0" applyNumberFormat="1" applyBorder="1"/>
    <xf numFmtId="0" fontId="0" fillId="0" borderId="4" xfId="0" applyBorder="1"/>
    <xf numFmtId="14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4" fontId="0" fillId="0" borderId="1" xfId="0" applyNumberFormat="1" applyBorder="1" applyAlignment="1">
      <alignment vertical="top" wrapText="1"/>
    </xf>
    <xf numFmtId="0" fontId="4" fillId="0" borderId="1" xfId="0" applyFont="1" applyBorder="1"/>
    <xf numFmtId="4" fontId="1" fillId="0" borderId="0" xfId="0" applyNumberFormat="1" applyFont="1"/>
    <xf numFmtId="0" fontId="1" fillId="0" borderId="0" xfId="0" applyFont="1" applyAlignment="1">
      <alignment vertical="top"/>
    </xf>
    <xf numFmtId="0" fontId="0" fillId="3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2" borderId="0" xfId="0" applyFill="1"/>
    <xf numFmtId="44" fontId="0" fillId="0" borderId="0" xfId="2" applyFont="1"/>
    <xf numFmtId="44" fontId="1" fillId="0" borderId="0" xfId="2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4" fontId="0" fillId="0" borderId="1" xfId="2" applyFont="1" applyBorder="1" applyAlignment="1">
      <alignment vertical="top"/>
    </xf>
    <xf numFmtId="44" fontId="1" fillId="0" borderId="1" xfId="2" applyFont="1" applyBorder="1"/>
    <xf numFmtId="44" fontId="0" fillId="0" borderId="1" xfId="2" applyFont="1" applyBorder="1"/>
    <xf numFmtId="2" fontId="0" fillId="0" borderId="1" xfId="0" applyNumberFormat="1" applyBorder="1" applyAlignment="1">
      <alignment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44" fontId="5" fillId="0" borderId="1" xfId="2" applyFont="1" applyBorder="1"/>
    <xf numFmtId="164" fontId="5" fillId="0" borderId="1" xfId="2" applyNumberFormat="1" applyFont="1" applyBorder="1"/>
    <xf numFmtId="4" fontId="0" fillId="0" borderId="1" xfId="0" applyNumberFormat="1" applyBorder="1" applyAlignment="1">
      <alignment wrapText="1"/>
    </xf>
    <xf numFmtId="44" fontId="1" fillId="2" borderId="1" xfId="2" applyFont="1" applyFill="1" applyBorder="1"/>
    <xf numFmtId="44" fontId="0" fillId="2" borderId="1" xfId="2" applyFont="1" applyFill="1" applyBorder="1"/>
    <xf numFmtId="44" fontId="10" fillId="0" borderId="1" xfId="2" applyFont="1" applyBorder="1"/>
    <xf numFmtId="0" fontId="11" fillId="0" borderId="0" xfId="0" applyFont="1" applyAlignment="1">
      <alignment horizontal="left"/>
    </xf>
    <xf numFmtId="0" fontId="0" fillId="5" borderId="1" xfId="0" applyFill="1" applyBorder="1"/>
    <xf numFmtId="44" fontId="1" fillId="5" borderId="1" xfId="2" applyFont="1" applyFill="1" applyBorder="1"/>
    <xf numFmtId="14" fontId="0" fillId="0" borderId="0" xfId="0" applyNumberFormat="1"/>
    <xf numFmtId="14" fontId="0" fillId="0" borderId="2" xfId="0" applyNumberFormat="1" applyBorder="1"/>
    <xf numFmtId="6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0" fillId="0" borderId="1" xfId="0" applyFill="1" applyBorder="1" applyAlignment="1">
      <alignment wrapText="1"/>
    </xf>
    <xf numFmtId="43" fontId="0" fillId="0" borderId="0" xfId="3" applyFont="1" applyAlignment="1">
      <alignment vertical="top"/>
    </xf>
    <xf numFmtId="44" fontId="0" fillId="0" borderId="1" xfId="0" applyNumberFormat="1" applyBorder="1" applyAlignment="1">
      <alignment vertical="top"/>
    </xf>
    <xf numFmtId="43" fontId="13" fillId="0" borderId="0" xfId="0" applyNumberFormat="1" applyFont="1" applyAlignment="1">
      <alignment vertical="top" wrapText="1"/>
    </xf>
    <xf numFmtId="43" fontId="12" fillId="0" borderId="0" xfId="3" applyFont="1" applyAlignment="1">
      <alignment vertical="top"/>
    </xf>
    <xf numFmtId="3" fontId="12" fillId="0" borderId="0" xfId="0" applyNumberFormat="1" applyFont="1" applyAlignment="1">
      <alignment vertical="top"/>
    </xf>
    <xf numFmtId="43" fontId="13" fillId="0" borderId="0" xfId="3" applyFont="1" applyAlignment="1">
      <alignment vertical="top" wrapText="1"/>
    </xf>
    <xf numFmtId="167" fontId="13" fillId="0" borderId="0" xfId="3" applyNumberFormat="1" applyFont="1" applyAlignment="1">
      <alignment vertical="top" wrapText="1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8</xdr:row>
      <xdr:rowOff>7634</xdr:rowOff>
    </xdr:from>
    <xdr:to>
      <xdr:col>1</xdr:col>
      <xdr:colOff>4399649</xdr:colOff>
      <xdr:row>8</xdr:row>
      <xdr:rowOff>2894997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EECD76-AF5E-A609-1E71-1F6721124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4" y="2731784"/>
          <a:ext cx="4313925" cy="288736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13</xdr:row>
      <xdr:rowOff>38100</xdr:rowOff>
    </xdr:from>
    <xdr:to>
      <xdr:col>3</xdr:col>
      <xdr:colOff>1532630</xdr:colOff>
      <xdr:row>30</xdr:row>
      <xdr:rowOff>163779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34F9A4-48CC-F7C7-5DBA-68B5BCFC9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0" y="7200900"/>
          <a:ext cx="7066655" cy="336417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45</xdr:row>
      <xdr:rowOff>32501</xdr:rowOff>
    </xdr:from>
    <xdr:to>
      <xdr:col>1</xdr:col>
      <xdr:colOff>4142318</xdr:colOff>
      <xdr:row>55</xdr:row>
      <xdr:rowOff>151879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DBDC7B-94F0-470B-5DE3-66B98762B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9700" y="12300701"/>
          <a:ext cx="4104218" cy="202437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57</xdr:row>
      <xdr:rowOff>55453</xdr:rowOff>
    </xdr:from>
    <xdr:to>
      <xdr:col>1</xdr:col>
      <xdr:colOff>3618457</xdr:colOff>
      <xdr:row>57</xdr:row>
      <xdr:rowOff>1304562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A8D289-4901-2776-0E49-CDBFBCE80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0650" y="14676328"/>
          <a:ext cx="3599407" cy="124910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66</xdr:row>
      <xdr:rowOff>38936</xdr:rowOff>
    </xdr:from>
    <xdr:to>
      <xdr:col>1</xdr:col>
      <xdr:colOff>4047243</xdr:colOff>
      <xdr:row>66</xdr:row>
      <xdr:rowOff>2295030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64721C-A548-9A95-9C93-58332CA2B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00175" y="19993811"/>
          <a:ext cx="4018668" cy="2256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workbookViewId="0">
      <selection activeCell="B23" sqref="B23"/>
    </sheetView>
  </sheetViews>
  <sheetFormatPr defaultRowHeight="15" x14ac:dyDescent="0.25"/>
  <cols>
    <col min="1" max="1" width="93.28515625" style="3" customWidth="1"/>
    <col min="2" max="2" width="11.5703125" style="2" bestFit="1" customWidth="1"/>
    <col min="3" max="3" width="15.140625" style="2" customWidth="1"/>
    <col min="4" max="4" width="46.7109375" style="2" bestFit="1" customWidth="1"/>
    <col min="5" max="16384" width="9.140625" style="2"/>
  </cols>
  <sheetData>
    <row r="1" spans="1:4" x14ac:dyDescent="0.25">
      <c r="A1" s="4" t="s">
        <v>128</v>
      </c>
      <c r="B1" s="5"/>
      <c r="C1" s="5"/>
      <c r="D1" s="5"/>
    </row>
    <row r="2" spans="1:4" x14ac:dyDescent="0.25">
      <c r="A2" s="4" t="s">
        <v>2</v>
      </c>
      <c r="B2" s="6" t="s">
        <v>0</v>
      </c>
      <c r="C2" s="6" t="s">
        <v>1</v>
      </c>
      <c r="D2" s="6" t="s">
        <v>3</v>
      </c>
    </row>
    <row r="3" spans="1:4" x14ac:dyDescent="0.25">
      <c r="A3" s="7" t="s">
        <v>131</v>
      </c>
      <c r="B3" s="51">
        <v>119.93</v>
      </c>
      <c r="C3" s="8"/>
      <c r="D3" s="5"/>
    </row>
    <row r="4" spans="1:4" x14ac:dyDescent="0.25">
      <c r="A4" s="7" t="s">
        <v>129</v>
      </c>
      <c r="B4" s="51">
        <v>8067.5</v>
      </c>
      <c r="C4" s="9"/>
      <c r="D4" s="5"/>
    </row>
    <row r="5" spans="1:4" x14ac:dyDescent="0.25">
      <c r="A5" s="7" t="s">
        <v>70</v>
      </c>
      <c r="B5" s="5" t="s">
        <v>4</v>
      </c>
      <c r="C5" s="10"/>
      <c r="D5" s="5"/>
    </row>
    <row r="6" spans="1:4" x14ac:dyDescent="0.25">
      <c r="A6" s="7" t="s">
        <v>133</v>
      </c>
      <c r="B6" s="51">
        <v>67.19</v>
      </c>
      <c r="C6" s="5"/>
      <c r="D6" s="5"/>
    </row>
    <row r="7" spans="1:4" x14ac:dyDescent="0.25">
      <c r="A7" s="7" t="s">
        <v>132</v>
      </c>
      <c r="B7" s="51">
        <v>81.900000000000006</v>
      </c>
      <c r="C7" s="5"/>
      <c r="D7" s="5"/>
    </row>
    <row r="8" spans="1:4" x14ac:dyDescent="0.25">
      <c r="A8" s="3" t="s">
        <v>221</v>
      </c>
      <c r="B8" s="51">
        <v>1.53</v>
      </c>
      <c r="C8" s="5"/>
      <c r="D8" s="5"/>
    </row>
    <row r="9" spans="1:4" ht="30" x14ac:dyDescent="0.25">
      <c r="A9" s="7" t="s">
        <v>156</v>
      </c>
      <c r="B9" s="47">
        <v>311.08970499699001</v>
      </c>
      <c r="D9" s="7" t="s">
        <v>194</v>
      </c>
    </row>
    <row r="10" spans="1:4" ht="18" customHeight="1" x14ac:dyDescent="0.25">
      <c r="A10" s="5" t="s">
        <v>195</v>
      </c>
      <c r="B10" s="47">
        <f>89.1631547260686+22.82</f>
        <v>111.98315472606859</v>
      </c>
      <c r="C10" s="5"/>
      <c r="D10" s="5" t="s">
        <v>193</v>
      </c>
    </row>
    <row r="11" spans="1:4" x14ac:dyDescent="0.25">
      <c r="A11" s="7" t="s">
        <v>144</v>
      </c>
      <c r="B11" s="5" t="s">
        <v>4</v>
      </c>
      <c r="C11" s="5"/>
      <c r="D11" s="5"/>
    </row>
    <row r="12" spans="1:4" x14ac:dyDescent="0.25">
      <c r="A12" s="50" t="s">
        <v>65</v>
      </c>
      <c r="B12" s="5" t="s">
        <v>4</v>
      </c>
      <c r="C12" s="5"/>
      <c r="D12" s="5"/>
    </row>
    <row r="13" spans="1:4" x14ac:dyDescent="0.25">
      <c r="A13" s="7" t="s">
        <v>143</v>
      </c>
      <c r="B13" s="5" t="s">
        <v>4</v>
      </c>
      <c r="C13" s="5"/>
      <c r="D13" s="5"/>
    </row>
    <row r="14" spans="1:4" x14ac:dyDescent="0.25">
      <c r="A14" s="39" t="s">
        <v>68</v>
      </c>
      <c r="B14" s="5" t="s">
        <v>4</v>
      </c>
      <c r="C14" s="5"/>
      <c r="D14" s="5"/>
    </row>
    <row r="15" spans="1:4" x14ac:dyDescent="0.25">
      <c r="A15" s="39" t="s">
        <v>69</v>
      </c>
      <c r="B15" s="5" t="s">
        <v>4</v>
      </c>
      <c r="C15" s="5"/>
      <c r="D15" s="5"/>
    </row>
    <row r="16" spans="1:4" x14ac:dyDescent="0.25">
      <c r="A16" s="7" t="s">
        <v>45</v>
      </c>
      <c r="B16" s="5" t="s">
        <v>46</v>
      </c>
      <c r="C16" s="5"/>
      <c r="D16" s="5"/>
    </row>
    <row r="17" spans="1:4" ht="30" x14ac:dyDescent="0.3">
      <c r="A17" s="4" t="s">
        <v>151</v>
      </c>
      <c r="B17" s="40" t="s">
        <v>4</v>
      </c>
      <c r="C17" s="5"/>
      <c r="D17" s="5"/>
    </row>
    <row r="18" spans="1:4" ht="30" x14ac:dyDescent="0.25">
      <c r="A18" s="4" t="s">
        <v>152</v>
      </c>
      <c r="B18" s="5" t="s">
        <v>142</v>
      </c>
      <c r="C18" s="5"/>
      <c r="D18" s="5"/>
    </row>
    <row r="19" spans="1:4" x14ac:dyDescent="0.25">
      <c r="A19" s="7" t="s">
        <v>191</v>
      </c>
      <c r="B19" s="51" t="s">
        <v>4</v>
      </c>
      <c r="C19" s="5"/>
      <c r="D19" s="51"/>
    </row>
    <row r="20" spans="1:4" x14ac:dyDescent="0.25">
      <c r="A20" s="7" t="s">
        <v>192</v>
      </c>
      <c r="B20" s="51" t="s">
        <v>4</v>
      </c>
      <c r="C20" s="5"/>
      <c r="D20" s="51"/>
    </row>
    <row r="21" spans="1:4" x14ac:dyDescent="0.25">
      <c r="A21" s="57" t="s">
        <v>190</v>
      </c>
      <c r="B21" s="51" t="s">
        <v>4</v>
      </c>
      <c r="C21" s="54"/>
      <c r="D21" s="5"/>
    </row>
    <row r="22" spans="1:4" x14ac:dyDescent="0.25">
      <c r="A22" s="7" t="s">
        <v>130</v>
      </c>
      <c r="B22" s="51">
        <v>3199.95</v>
      </c>
      <c r="C22" s="5"/>
      <c r="D22" s="5"/>
    </row>
    <row r="23" spans="1:4" x14ac:dyDescent="0.25">
      <c r="A23" s="7" t="s">
        <v>92</v>
      </c>
      <c r="B23" s="51">
        <v>27186.12</v>
      </c>
      <c r="C23" s="75"/>
      <c r="D23" s="5"/>
    </row>
    <row r="24" spans="1:4" x14ac:dyDescent="0.25">
      <c r="A24" s="7" t="s">
        <v>150</v>
      </c>
      <c r="B24" s="51">
        <v>664</v>
      </c>
      <c r="C24" s="5"/>
      <c r="D24" s="5"/>
    </row>
    <row r="25" spans="1:4" x14ac:dyDescent="0.25">
      <c r="A25" s="7" t="s">
        <v>180</v>
      </c>
      <c r="B25" s="5" t="s">
        <v>181</v>
      </c>
      <c r="C25" s="5"/>
      <c r="D25" s="5"/>
    </row>
    <row r="26" spans="1:4" x14ac:dyDescent="0.25">
      <c r="A26" s="7" t="s">
        <v>169</v>
      </c>
      <c r="B26" s="5" t="s">
        <v>182</v>
      </c>
      <c r="C26" s="5"/>
      <c r="D26" s="5"/>
    </row>
    <row r="27" spans="1:4" x14ac:dyDescent="0.25">
      <c r="A27" s="7" t="s">
        <v>170</v>
      </c>
      <c r="B27" s="5" t="s">
        <v>183</v>
      </c>
      <c r="C27" s="5"/>
      <c r="D27" s="5"/>
    </row>
    <row r="28" spans="1:4" x14ac:dyDescent="0.25">
      <c r="A28" s="7" t="s">
        <v>171</v>
      </c>
      <c r="B28" s="5" t="s">
        <v>184</v>
      </c>
      <c r="C28" s="5"/>
      <c r="D28" s="5"/>
    </row>
    <row r="29" spans="1:4" ht="30" x14ac:dyDescent="0.25">
      <c r="A29" s="7" t="s">
        <v>172</v>
      </c>
      <c r="B29" s="5" t="s">
        <v>188</v>
      </c>
      <c r="C29" s="5"/>
      <c r="D29" s="5"/>
    </row>
    <row r="30" spans="1:4" x14ac:dyDescent="0.25">
      <c r="A30" s="7" t="s">
        <v>173</v>
      </c>
      <c r="B30" s="5" t="s">
        <v>185</v>
      </c>
      <c r="C30" s="5"/>
      <c r="D30" s="5"/>
    </row>
    <row r="31" spans="1:4" x14ac:dyDescent="0.25">
      <c r="A31" s="7" t="s">
        <v>174</v>
      </c>
      <c r="B31" s="5" t="s">
        <v>189</v>
      </c>
      <c r="C31" s="5"/>
      <c r="D31" s="5"/>
    </row>
    <row r="32" spans="1:4" x14ac:dyDescent="0.25">
      <c r="A32" s="7" t="s">
        <v>175</v>
      </c>
      <c r="B32" s="5" t="s">
        <v>184</v>
      </c>
      <c r="C32" s="5"/>
      <c r="D32" s="5"/>
    </row>
    <row r="33" spans="1:4" x14ac:dyDescent="0.25">
      <c r="A33" s="7" t="s">
        <v>176</v>
      </c>
      <c r="B33" s="5" t="s">
        <v>186</v>
      </c>
      <c r="C33" s="5"/>
      <c r="D33" s="5"/>
    </row>
    <row r="34" spans="1:4" x14ac:dyDescent="0.25">
      <c r="A34" s="7" t="s">
        <v>177</v>
      </c>
      <c r="B34" s="5" t="s">
        <v>187</v>
      </c>
      <c r="C34" s="5"/>
      <c r="D34" s="5"/>
    </row>
    <row r="35" spans="1:4" x14ac:dyDescent="0.25">
      <c r="A35" s="7" t="s">
        <v>178</v>
      </c>
      <c r="B35" s="5" t="s">
        <v>184</v>
      </c>
      <c r="C35" s="5"/>
      <c r="D35" s="5"/>
    </row>
    <row r="36" spans="1:4" x14ac:dyDescent="0.25">
      <c r="A36" s="7" t="s">
        <v>179</v>
      </c>
      <c r="B36" s="5" t="s">
        <v>184</v>
      </c>
      <c r="C36" s="5"/>
      <c r="D36" s="5"/>
    </row>
    <row r="37" spans="1:4" x14ac:dyDescent="0.25">
      <c r="A37" s="5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CEFA-F8EE-400C-94B8-59BAFBD861D9}">
  <dimension ref="A1:AH71"/>
  <sheetViews>
    <sheetView tabSelected="1" workbookViewId="0">
      <selection activeCell="A38" sqref="A38"/>
    </sheetView>
  </sheetViews>
  <sheetFormatPr defaultRowHeight="15" x14ac:dyDescent="0.25"/>
  <cols>
    <col min="1" max="1" width="20.5703125" style="2" customWidth="1"/>
    <col min="2" max="2" width="70" style="3" bestFit="1" customWidth="1"/>
    <col min="3" max="3" width="13.28515625" style="2" bestFit="1" customWidth="1"/>
    <col min="4" max="4" width="59.28515625" style="3" customWidth="1"/>
    <col min="5" max="5" width="23.5703125" style="2" customWidth="1"/>
    <col min="6" max="10" width="9.140625" style="2"/>
    <col min="11" max="11" width="12.42578125" style="2" customWidth="1"/>
    <col min="12" max="16384" width="9.140625" style="2"/>
  </cols>
  <sheetData>
    <row r="1" spans="1:34" x14ac:dyDescent="0.25">
      <c r="A1" s="42" t="s">
        <v>90</v>
      </c>
    </row>
    <row r="2" spans="1:34" x14ac:dyDescent="0.25">
      <c r="A2" s="2" t="s">
        <v>85</v>
      </c>
      <c r="B2" s="3" t="s">
        <v>86</v>
      </c>
      <c r="C2" s="2" t="s">
        <v>88</v>
      </c>
      <c r="D2" s="3" t="s">
        <v>87</v>
      </c>
      <c r="E2" s="2" t="s">
        <v>89</v>
      </c>
    </row>
    <row r="3" spans="1:34" s="43" customFormat="1" x14ac:dyDescent="0.25">
      <c r="A3" s="2" t="s">
        <v>218</v>
      </c>
      <c r="B3" s="3" t="s">
        <v>280</v>
      </c>
      <c r="C3" s="3" t="s">
        <v>4</v>
      </c>
      <c r="D3" s="3"/>
      <c r="E3" s="5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64.5" customHeight="1" x14ac:dyDescent="0.25">
      <c r="A4" s="2" t="s">
        <v>219</v>
      </c>
      <c r="B4" s="3" t="s">
        <v>220</v>
      </c>
      <c r="C4" s="71">
        <v>571</v>
      </c>
      <c r="D4" s="70">
        <v>462</v>
      </c>
      <c r="E4" s="3" t="s">
        <v>222</v>
      </c>
    </row>
    <row r="5" spans="1:34" s="43" customFormat="1" ht="30" x14ac:dyDescent="0.25">
      <c r="A5" s="2" t="s">
        <v>223</v>
      </c>
      <c r="B5" s="3" t="s">
        <v>224</v>
      </c>
      <c r="C5" s="71">
        <v>143</v>
      </c>
      <c r="D5" s="72">
        <v>230</v>
      </c>
      <c r="E5" s="3" t="s">
        <v>225</v>
      </c>
      <c r="F5" s="2">
        <f>143.15+86.58</f>
        <v>229.73000000000002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s="43" customFormat="1" ht="60" x14ac:dyDescent="0.25">
      <c r="A6" s="2">
        <v>8</v>
      </c>
      <c r="B6" s="3" t="s">
        <v>226</v>
      </c>
      <c r="C6" s="2">
        <v>0</v>
      </c>
      <c r="D6" s="72">
        <v>290</v>
      </c>
      <c r="E6" s="3" t="s">
        <v>227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s="43" customFormat="1" x14ac:dyDescent="0.25">
      <c r="A7" s="2" t="s">
        <v>228</v>
      </c>
      <c r="B7" s="3" t="s">
        <v>229</v>
      </c>
      <c r="C7" s="2">
        <v>0</v>
      </c>
      <c r="D7" s="72">
        <v>290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" x14ac:dyDescent="0.25">
      <c r="A8" s="2" t="s">
        <v>233</v>
      </c>
      <c r="B8" s="3" t="s">
        <v>230</v>
      </c>
      <c r="C8" s="2" t="s">
        <v>13</v>
      </c>
      <c r="D8" s="3" t="s">
        <v>234</v>
      </c>
      <c r="E8" s="2">
        <v>14740.774942805538</v>
      </c>
      <c r="F8" s="2">
        <v>16639.797122215532</v>
      </c>
      <c r="G8" s="2">
        <v>-1899.0221794099944</v>
      </c>
    </row>
    <row r="9" spans="1:34" s="44" customFormat="1" ht="228" customHeight="1" x14ac:dyDescent="0.25">
      <c r="A9" s="2" t="s">
        <v>232</v>
      </c>
      <c r="B9" s="3"/>
      <c r="C9" s="2"/>
      <c r="D9" s="3" t="s">
        <v>231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5">
      <c r="A10" s="55" t="s">
        <v>235</v>
      </c>
      <c r="B10" s="3" t="s">
        <v>236</v>
      </c>
    </row>
    <row r="11" spans="1:34" ht="31.5" x14ac:dyDescent="0.25">
      <c r="A11" s="55"/>
      <c r="B11" s="14" t="s">
        <v>6</v>
      </c>
      <c r="C11" s="14" t="s">
        <v>19</v>
      </c>
      <c r="D11" s="14" t="s">
        <v>67</v>
      </c>
      <c r="E11" s="14" t="s">
        <v>20</v>
      </c>
      <c r="F11" s="14" t="s">
        <v>21</v>
      </c>
      <c r="G11" s="14" t="s">
        <v>22</v>
      </c>
      <c r="H11" s="29" t="s">
        <v>9</v>
      </c>
      <c r="I11" s="29" t="s">
        <v>23</v>
      </c>
      <c r="J11" s="14" t="s">
        <v>24</v>
      </c>
      <c r="K11" s="14" t="s">
        <v>25</v>
      </c>
      <c r="L11" s="14" t="s">
        <v>26</v>
      </c>
      <c r="M11" s="14" t="s">
        <v>27</v>
      </c>
      <c r="N11" s="29" t="s">
        <v>28</v>
      </c>
    </row>
    <row r="12" spans="1:34" x14ac:dyDescent="0.25">
      <c r="B12" s="45" t="s">
        <v>276</v>
      </c>
      <c r="C12" t="s">
        <v>201</v>
      </c>
      <c r="D12" s="69" t="s">
        <v>216</v>
      </c>
      <c r="E12" t="s">
        <v>202</v>
      </c>
      <c r="F12" t="s">
        <v>207</v>
      </c>
      <c r="G12">
        <v>8</v>
      </c>
      <c r="H12" s="12">
        <v>339.82494280553885</v>
      </c>
      <c r="I12" s="12">
        <v>309.9771222155328</v>
      </c>
      <c r="J12"/>
      <c r="K12"/>
      <c r="L12" t="s">
        <v>203</v>
      </c>
      <c r="M12" s="11" t="s">
        <v>30</v>
      </c>
      <c r="N12" s="46">
        <f>H12-I12</f>
        <v>29.847820590006052</v>
      </c>
    </row>
    <row r="13" spans="1:34" s="43" customFormat="1" ht="45" x14ac:dyDescent="0.25">
      <c r="A13" s="2" t="s">
        <v>238</v>
      </c>
      <c r="B13" s="73" t="s">
        <v>239</v>
      </c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43" customFormat="1" x14ac:dyDescent="0.25">
      <c r="A14" s="2"/>
      <c r="B14" s="3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43" customFormat="1" x14ac:dyDescent="0.25">
      <c r="A15" s="2"/>
      <c r="B15" s="3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s="43" customFormat="1" x14ac:dyDescent="0.25">
      <c r="A16" s="2"/>
      <c r="B16" s="3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E17" s="24"/>
      <c r="F17" s="24"/>
      <c r="G17" s="19"/>
    </row>
    <row r="18" spans="1:34" s="43" customFormat="1" x14ac:dyDescent="0.25">
      <c r="A18" s="2"/>
      <c r="B18" s="3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20" spans="1:34" x14ac:dyDescent="0.25">
      <c r="A20" s="42"/>
    </row>
    <row r="21" spans="1:34" s="43" customFormat="1" x14ac:dyDescent="0.25">
      <c r="A21" s="2"/>
      <c r="B21" s="3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43" customFormat="1" x14ac:dyDescent="0.25">
      <c r="A22" s="2"/>
      <c r="B22" s="3"/>
      <c r="C22" s="2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43" customFormat="1" x14ac:dyDescent="0.25">
      <c r="A23" s="2"/>
      <c r="B23" s="3"/>
      <c r="C23" s="2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43" customFormat="1" x14ac:dyDescent="0.25">
      <c r="A24" s="2"/>
      <c r="B24" s="3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43" customFormat="1" x14ac:dyDescent="0.25">
      <c r="A25" s="2"/>
      <c r="B25" s="3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43" customFormat="1" x14ac:dyDescent="0.25">
      <c r="A26" s="2"/>
      <c r="B26" s="3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30" spans="1:34" x14ac:dyDescent="0.25">
      <c r="A30" s="42"/>
    </row>
    <row r="31" spans="1:34" x14ac:dyDescent="0.25">
      <c r="C31"/>
    </row>
    <row r="32" spans="1:34" x14ac:dyDescent="0.25">
      <c r="B32" t="s">
        <v>260</v>
      </c>
      <c r="C32"/>
    </row>
    <row r="33" spans="1:5" x14ac:dyDescent="0.25">
      <c r="B33" t="s">
        <v>237</v>
      </c>
    </row>
    <row r="34" spans="1:5" x14ac:dyDescent="0.25">
      <c r="B34"/>
    </row>
    <row r="35" spans="1:5" x14ac:dyDescent="0.25">
      <c r="A35" s="42" t="s">
        <v>277</v>
      </c>
      <c r="B35" t="s">
        <v>278</v>
      </c>
    </row>
    <row r="36" spans="1:5" x14ac:dyDescent="0.25">
      <c r="B36" t="s">
        <v>279</v>
      </c>
    </row>
    <row r="37" spans="1:5" x14ac:dyDescent="0.25">
      <c r="B37" t="s">
        <v>281</v>
      </c>
    </row>
    <row r="38" spans="1:5" x14ac:dyDescent="0.25">
      <c r="A38" s="42" t="s">
        <v>271</v>
      </c>
      <c r="B38"/>
    </row>
    <row r="39" spans="1:5" ht="60" x14ac:dyDescent="0.25">
      <c r="A39" s="2" t="s">
        <v>272</v>
      </c>
      <c r="B39" t="s">
        <v>273</v>
      </c>
      <c r="C39" s="71">
        <v>571</v>
      </c>
      <c r="D39" s="70">
        <v>462</v>
      </c>
      <c r="E39" s="3" t="s">
        <v>222</v>
      </c>
    </row>
    <row r="40" spans="1:5" ht="30" x14ac:dyDescent="0.25">
      <c r="B40" s="3" t="s">
        <v>274</v>
      </c>
      <c r="C40" s="71">
        <v>143</v>
      </c>
      <c r="D40" s="72">
        <v>230</v>
      </c>
      <c r="E40" s="3" t="s">
        <v>225</v>
      </c>
    </row>
    <row r="41" spans="1:5" ht="60" x14ac:dyDescent="0.25">
      <c r="B41" s="3" t="s">
        <v>275</v>
      </c>
      <c r="C41" s="2">
        <v>0</v>
      </c>
      <c r="D41" s="72">
        <v>290</v>
      </c>
      <c r="E41" s="3" t="s">
        <v>227</v>
      </c>
    </row>
    <row r="42" spans="1:5" x14ac:dyDescent="0.25">
      <c r="B42"/>
    </row>
    <row r="43" spans="1:5" x14ac:dyDescent="0.25">
      <c r="A43" s="42" t="s">
        <v>240</v>
      </c>
      <c r="B43"/>
    </row>
    <row r="44" spans="1:5" ht="17.25" customHeight="1" x14ac:dyDescent="0.25">
      <c r="A44" s="2" t="s">
        <v>242</v>
      </c>
      <c r="B44" t="s">
        <v>241</v>
      </c>
    </row>
    <row r="57" spans="1:6" ht="45" x14ac:dyDescent="0.25">
      <c r="A57" s="2" t="s">
        <v>243</v>
      </c>
      <c r="B57" s="3" t="s">
        <v>244</v>
      </c>
    </row>
    <row r="58" spans="1:6" ht="105" customHeight="1" x14ac:dyDescent="0.25"/>
    <row r="59" spans="1:6" ht="45" x14ac:dyDescent="0.25">
      <c r="A59" s="2" t="s">
        <v>246</v>
      </c>
      <c r="B59" s="3" t="s">
        <v>245</v>
      </c>
      <c r="C59" s="74">
        <v>211649</v>
      </c>
      <c r="D59" s="79">
        <v>211648</v>
      </c>
      <c r="E59" s="2" t="s">
        <v>270</v>
      </c>
    </row>
    <row r="60" spans="1:6" ht="60" x14ac:dyDescent="0.25">
      <c r="A60" s="2" t="s">
        <v>247</v>
      </c>
      <c r="B60" s="3" t="s">
        <v>220</v>
      </c>
      <c r="C60" s="71">
        <v>571</v>
      </c>
      <c r="D60" s="70">
        <v>462</v>
      </c>
      <c r="E60" s="3" t="s">
        <v>222</v>
      </c>
    </row>
    <row r="61" spans="1:6" ht="30" x14ac:dyDescent="0.25">
      <c r="A61" s="2" t="s">
        <v>248</v>
      </c>
      <c r="B61" s="3" t="s">
        <v>224</v>
      </c>
      <c r="C61" s="71">
        <v>143</v>
      </c>
      <c r="D61" s="72">
        <v>230</v>
      </c>
      <c r="E61" s="3" t="s">
        <v>225</v>
      </c>
      <c r="F61" s="2">
        <f>143.15+86.58</f>
        <v>229.73000000000002</v>
      </c>
    </row>
    <row r="62" spans="1:6" ht="60" x14ac:dyDescent="0.25">
      <c r="A62" s="2" t="s">
        <v>249</v>
      </c>
      <c r="B62" s="3" t="s">
        <v>250</v>
      </c>
      <c r="C62" s="71">
        <v>0</v>
      </c>
      <c r="D62" s="72">
        <v>290</v>
      </c>
      <c r="E62" s="3" t="s">
        <v>227</v>
      </c>
    </row>
    <row r="63" spans="1:6" ht="30" x14ac:dyDescent="0.25">
      <c r="A63" s="2" t="s">
        <v>254</v>
      </c>
      <c r="B63" s="3" t="s">
        <v>251</v>
      </c>
      <c r="C63" s="71">
        <v>3500</v>
      </c>
      <c r="D63" s="72">
        <v>4500</v>
      </c>
      <c r="E63" s="3" t="s">
        <v>252</v>
      </c>
    </row>
    <row r="64" spans="1:6" x14ac:dyDescent="0.25">
      <c r="A64" s="2" t="s">
        <v>258</v>
      </c>
      <c r="B64" s="2" t="s">
        <v>253</v>
      </c>
      <c r="C64" s="71">
        <v>0</v>
      </c>
      <c r="D64" s="72">
        <v>4893</v>
      </c>
      <c r="E64" s="2" t="s">
        <v>255</v>
      </c>
    </row>
    <row r="65" spans="1:5" x14ac:dyDescent="0.25">
      <c r="A65" s="2" t="s">
        <v>257</v>
      </c>
      <c r="B65" s="3" t="s">
        <v>256</v>
      </c>
      <c r="C65" s="77">
        <v>208863</v>
      </c>
      <c r="D65" s="76">
        <f>C65-D64</f>
        <v>203970</v>
      </c>
      <c r="E65" s="2" t="s">
        <v>259</v>
      </c>
    </row>
    <row r="66" spans="1:5" ht="30" x14ac:dyDescent="0.25">
      <c r="A66" s="2" t="s">
        <v>261</v>
      </c>
      <c r="B66" s="3" t="s">
        <v>262</v>
      </c>
    </row>
    <row r="67" spans="1:5" ht="183.75" customHeight="1" x14ac:dyDescent="0.25"/>
    <row r="68" spans="1:5" x14ac:dyDescent="0.25">
      <c r="A68" s="2" t="s">
        <v>263</v>
      </c>
      <c r="B68" s="3" t="s">
        <v>264</v>
      </c>
    </row>
    <row r="69" spans="1:5" x14ac:dyDescent="0.25">
      <c r="A69" s="2" t="s">
        <v>265</v>
      </c>
      <c r="B69" s="3" t="s">
        <v>266</v>
      </c>
    </row>
    <row r="70" spans="1:5" ht="75" x14ac:dyDescent="0.25">
      <c r="A70" s="2" t="s">
        <v>265</v>
      </c>
      <c r="B70" s="3" t="s">
        <v>267</v>
      </c>
      <c r="C70" s="78">
        <v>208449</v>
      </c>
      <c r="D70" s="80">
        <v>208448.06</v>
      </c>
      <c r="E70" s="3" t="s">
        <v>268</v>
      </c>
    </row>
    <row r="71" spans="1:5" x14ac:dyDescent="0.25">
      <c r="A71" s="2" t="s">
        <v>265</v>
      </c>
      <c r="B71" s="3" t="s">
        <v>269</v>
      </c>
      <c r="C71" s="77">
        <v>211649</v>
      </c>
      <c r="D71" s="79">
        <v>211648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BDEE-B121-42C5-BE7F-22105B8C79D7}">
  <dimension ref="A1:U9"/>
  <sheetViews>
    <sheetView workbookViewId="0">
      <selection activeCell="C5" sqref="C5"/>
    </sheetView>
  </sheetViews>
  <sheetFormatPr defaultRowHeight="15" x14ac:dyDescent="0.25"/>
  <cols>
    <col min="1" max="1" width="10.140625" bestFit="1" customWidth="1"/>
    <col min="2" max="2" width="9.28515625" customWidth="1"/>
    <col min="3" max="3" width="14.140625" bestFit="1" customWidth="1"/>
    <col min="4" max="6" width="14.140625" customWidth="1"/>
    <col min="7" max="7" width="15.5703125" bestFit="1" customWidth="1"/>
    <col min="8" max="9" width="14.140625" customWidth="1"/>
    <col min="10" max="10" width="11.5703125" bestFit="1" customWidth="1"/>
    <col min="11" max="13" width="14.140625" customWidth="1"/>
    <col min="14" max="14" width="14.42578125" bestFit="1" customWidth="1"/>
    <col min="15" max="15" width="14.42578125" customWidth="1"/>
    <col min="16" max="16" width="22.85546875" bestFit="1" customWidth="1"/>
    <col min="18" max="18" width="14.42578125" customWidth="1"/>
    <col min="19" max="19" width="17" bestFit="1" customWidth="1"/>
    <col min="20" max="20" width="11.42578125" bestFit="1" customWidth="1"/>
    <col min="21" max="21" width="10.140625" bestFit="1" customWidth="1"/>
  </cols>
  <sheetData>
    <row r="1" spans="1:21" x14ac:dyDescent="0.25">
      <c r="A1" s="1" t="s">
        <v>138</v>
      </c>
    </row>
    <row r="2" spans="1:21" x14ac:dyDescent="0.25">
      <c r="A2" s="15" t="s">
        <v>33</v>
      </c>
      <c r="B2" s="15" t="s">
        <v>34</v>
      </c>
      <c r="C2" s="15" t="s">
        <v>35</v>
      </c>
      <c r="D2" s="15" t="s">
        <v>39</v>
      </c>
      <c r="E2" s="15" t="s">
        <v>54</v>
      </c>
      <c r="F2" s="15" t="s">
        <v>49</v>
      </c>
      <c r="G2" s="15" t="s">
        <v>55</v>
      </c>
      <c r="H2" s="15" t="s">
        <v>50</v>
      </c>
      <c r="I2" s="15" t="s">
        <v>58</v>
      </c>
      <c r="J2" s="15" t="s">
        <v>37</v>
      </c>
      <c r="K2" s="15" t="s">
        <v>40</v>
      </c>
      <c r="L2" s="15" t="s">
        <v>51</v>
      </c>
      <c r="M2" s="15" t="s">
        <v>52</v>
      </c>
      <c r="N2" s="15" t="s">
        <v>53</v>
      </c>
      <c r="O2" s="15" t="s">
        <v>59</v>
      </c>
      <c r="P2" s="15" t="s">
        <v>36</v>
      </c>
      <c r="Q2" s="15" t="s">
        <v>41</v>
      </c>
      <c r="R2" s="15" t="s">
        <v>60</v>
      </c>
      <c r="S2" s="21" t="s">
        <v>56</v>
      </c>
      <c r="T2" s="21" t="s">
        <v>57</v>
      </c>
      <c r="U2" s="12"/>
    </row>
    <row r="3" spans="1:21" x14ac:dyDescent="0.25">
      <c r="A3" s="11" t="s">
        <v>38</v>
      </c>
      <c r="B3" s="11" t="s">
        <v>71</v>
      </c>
      <c r="C3" s="11">
        <v>180171.55</v>
      </c>
      <c r="D3" s="11">
        <v>32218.58</v>
      </c>
      <c r="E3" s="11">
        <v>160200</v>
      </c>
      <c r="F3" s="11">
        <v>9932.4</v>
      </c>
      <c r="G3" s="11">
        <v>196829.17</v>
      </c>
      <c r="H3" s="11">
        <v>2854.02</v>
      </c>
      <c r="I3" s="11">
        <f>D3+F3+H3</f>
        <v>45005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180171.55</v>
      </c>
      <c r="Q3" s="11">
        <v>12612.32</v>
      </c>
      <c r="R3" s="11">
        <f t="shared" ref="R3:R4" si="0">I3+K3+Q3</f>
        <v>57617.32</v>
      </c>
      <c r="S3" s="12">
        <v>16657.62</v>
      </c>
      <c r="T3">
        <v>0</v>
      </c>
    </row>
    <row r="4" spans="1:21" x14ac:dyDescent="0.25">
      <c r="A4" s="11" t="s">
        <v>44</v>
      </c>
      <c r="B4" s="11" t="s">
        <v>42</v>
      </c>
      <c r="C4" s="11">
        <v>27852.71</v>
      </c>
      <c r="D4" s="11">
        <v>1488.92</v>
      </c>
      <c r="E4" s="11">
        <v>29022.48</v>
      </c>
      <c r="F4" s="11">
        <v>1799.39</v>
      </c>
      <c r="G4" s="11">
        <v>29022.48</v>
      </c>
      <c r="H4" s="11">
        <v>420.83</v>
      </c>
      <c r="I4" s="11">
        <f>D4+F4+H4</f>
        <v>3709.1400000000003</v>
      </c>
      <c r="J4" s="11">
        <v>28276.51</v>
      </c>
      <c r="K4" s="11">
        <v>448.08</v>
      </c>
      <c r="L4" s="11">
        <v>17.670000000000002</v>
      </c>
      <c r="M4" s="11">
        <v>0</v>
      </c>
      <c r="N4" s="11">
        <v>125.15</v>
      </c>
      <c r="O4" s="11">
        <f>K4+L4+M4+N4</f>
        <v>590.9</v>
      </c>
      <c r="P4" s="11">
        <v>0</v>
      </c>
      <c r="Q4" s="11">
        <v>0</v>
      </c>
      <c r="R4" s="11">
        <f t="shared" si="0"/>
        <v>4157.22</v>
      </c>
      <c r="S4" s="22">
        <v>1169.77</v>
      </c>
      <c r="T4" s="22">
        <v>0</v>
      </c>
    </row>
    <row r="5" spans="1:21" x14ac:dyDescent="0.25">
      <c r="A5" s="15" t="s">
        <v>5</v>
      </c>
      <c r="B5" s="15"/>
      <c r="C5" s="18">
        <f t="shared" ref="C5:S5" si="1">SUM(C3:C4)</f>
        <v>208024.25999999998</v>
      </c>
      <c r="D5" s="15">
        <f t="shared" si="1"/>
        <v>33707.5</v>
      </c>
      <c r="E5" s="15">
        <f t="shared" si="1"/>
        <v>189222.48</v>
      </c>
      <c r="F5" s="15">
        <f t="shared" si="1"/>
        <v>11731.789999999999</v>
      </c>
      <c r="G5" s="15">
        <f t="shared" si="1"/>
        <v>225851.65000000002</v>
      </c>
      <c r="H5" s="15">
        <f t="shared" si="1"/>
        <v>3274.85</v>
      </c>
      <c r="I5" s="15">
        <f t="shared" si="1"/>
        <v>48714.14</v>
      </c>
      <c r="J5" s="18">
        <f t="shared" si="1"/>
        <v>28276.51</v>
      </c>
      <c r="K5" s="15">
        <f t="shared" si="1"/>
        <v>448.08</v>
      </c>
      <c r="L5" s="15">
        <f t="shared" si="1"/>
        <v>17.670000000000002</v>
      </c>
      <c r="M5" s="15">
        <f t="shared" si="1"/>
        <v>0</v>
      </c>
      <c r="N5" s="15">
        <f t="shared" si="1"/>
        <v>125.15</v>
      </c>
      <c r="O5" s="15">
        <f t="shared" si="1"/>
        <v>590.9</v>
      </c>
      <c r="P5" s="18">
        <f t="shared" si="1"/>
        <v>180171.55</v>
      </c>
      <c r="Q5" s="15">
        <f t="shared" si="1"/>
        <v>12612.32</v>
      </c>
      <c r="R5" s="15">
        <f t="shared" si="1"/>
        <v>61774.54</v>
      </c>
      <c r="S5" s="41">
        <f t="shared" si="1"/>
        <v>17827.39</v>
      </c>
    </row>
    <row r="6" spans="1:21" x14ac:dyDescent="0.25">
      <c r="C6" s="26"/>
      <c r="I6" s="23"/>
      <c r="J6" s="26">
        <f>C3+J4</f>
        <v>208448.06</v>
      </c>
      <c r="O6" s="23"/>
    </row>
    <row r="7" spans="1:21" x14ac:dyDescent="0.25">
      <c r="C7" s="13"/>
      <c r="J7" s="13"/>
    </row>
    <row r="8" spans="1:21" x14ac:dyDescent="0.25">
      <c r="C8" s="13"/>
      <c r="J8" s="13"/>
    </row>
    <row r="9" spans="1:21" x14ac:dyDescent="0.25">
      <c r="K9" s="13"/>
      <c r="L9" s="13"/>
      <c r="M9" s="13"/>
      <c r="N9" s="13"/>
      <c r="O9" s="13"/>
      <c r="R9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87E4-990F-4F69-80F5-1B9DA6A1DC5F}">
  <dimension ref="A1:J12"/>
  <sheetViews>
    <sheetView workbookViewId="0">
      <selection activeCell="G13" sqref="G13"/>
    </sheetView>
  </sheetViews>
  <sheetFormatPr defaultRowHeight="15" x14ac:dyDescent="0.25"/>
  <cols>
    <col min="3" max="3" width="36.28515625" customWidth="1"/>
    <col min="4" max="4" width="12" bestFit="1" customWidth="1"/>
    <col min="5" max="5" width="17.28515625" customWidth="1"/>
    <col min="6" max="6" width="15.42578125" bestFit="1" customWidth="1"/>
    <col min="7" max="7" width="22" bestFit="1" customWidth="1"/>
    <col min="8" max="8" width="30.42578125" bestFit="1" customWidth="1"/>
  </cols>
  <sheetData>
    <row r="1" spans="1:10" x14ac:dyDescent="0.25">
      <c r="A1" s="1" t="s">
        <v>125</v>
      </c>
    </row>
    <row r="2" spans="1:10" x14ac:dyDescent="0.25">
      <c r="A2" t="s">
        <v>72</v>
      </c>
      <c r="B2" t="s">
        <v>34</v>
      </c>
      <c r="C2" t="s">
        <v>75</v>
      </c>
      <c r="D2" t="s">
        <v>73</v>
      </c>
      <c r="F2" t="s">
        <v>123</v>
      </c>
      <c r="G2" t="s">
        <v>74</v>
      </c>
    </row>
    <row r="3" spans="1:10" x14ac:dyDescent="0.25">
      <c r="A3">
        <v>2023</v>
      </c>
      <c r="B3" t="s">
        <v>124</v>
      </c>
      <c r="C3" t="s">
        <v>76</v>
      </c>
      <c r="D3">
        <v>23216</v>
      </c>
      <c r="F3">
        <v>2620</v>
      </c>
      <c r="G3">
        <v>7405</v>
      </c>
    </row>
    <row r="5" spans="1:10" x14ac:dyDescent="0.25">
      <c r="A5" s="1">
        <v>2023</v>
      </c>
      <c r="B5" s="1" t="s">
        <v>5</v>
      </c>
      <c r="C5" s="1" t="s">
        <v>76</v>
      </c>
      <c r="D5" s="1">
        <f>D3+E3+F3</f>
        <v>25836</v>
      </c>
      <c r="E5" s="1" t="s">
        <v>83</v>
      </c>
      <c r="F5" s="47">
        <f>D5/83.05</f>
        <v>311.08970499698978</v>
      </c>
      <c r="G5" s="1">
        <f>SUM(G3:G3)</f>
        <v>7405</v>
      </c>
      <c r="H5" t="s">
        <v>84</v>
      </c>
      <c r="I5" s="47">
        <f>G3/83.05</f>
        <v>89.16315472606864</v>
      </c>
    </row>
    <row r="7" spans="1:10" x14ac:dyDescent="0.25">
      <c r="A7" s="1" t="s">
        <v>126</v>
      </c>
    </row>
    <row r="8" spans="1:10" x14ac:dyDescent="0.25">
      <c r="B8" t="s">
        <v>127</v>
      </c>
      <c r="D8" s="48">
        <v>7450</v>
      </c>
    </row>
    <row r="9" spans="1:10" x14ac:dyDescent="0.25">
      <c r="B9" t="s">
        <v>122</v>
      </c>
      <c r="D9">
        <v>7190.21</v>
      </c>
      <c r="E9" t="s">
        <v>134</v>
      </c>
      <c r="F9" s="13">
        <v>9085.75</v>
      </c>
      <c r="G9" s="13" t="s">
        <v>135</v>
      </c>
      <c r="H9" s="13">
        <f>F9-D9</f>
        <v>1895.54</v>
      </c>
      <c r="I9" s="13" t="s">
        <v>136</v>
      </c>
      <c r="J9" s="46">
        <f>H9/83.05</f>
        <v>22.824081878386515</v>
      </c>
    </row>
    <row r="10" spans="1:10" x14ac:dyDescent="0.25">
      <c r="B10" t="s">
        <v>153</v>
      </c>
      <c r="D10">
        <f>4430+608.97</f>
        <v>5038.97</v>
      </c>
    </row>
    <row r="11" spans="1:10" x14ac:dyDescent="0.25">
      <c r="B11" t="s">
        <v>155</v>
      </c>
      <c r="D11" s="48">
        <f>D8+D9-D10</f>
        <v>9601.239999999998</v>
      </c>
    </row>
    <row r="12" spans="1:10" x14ac:dyDescent="0.25">
      <c r="B12" t="s">
        <v>154</v>
      </c>
      <c r="D12" s="46">
        <f>D11/83.05</f>
        <v>115.60794701986752</v>
      </c>
      <c r="E12" t="s">
        <v>137</v>
      </c>
      <c r="F12" s="46">
        <v>22.824081878386515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7425-55E3-465E-AA68-293ED1B8FF35}">
  <dimension ref="A1:H55"/>
  <sheetViews>
    <sheetView topLeftCell="A19" zoomScale="80" zoomScaleNormal="80" workbookViewId="0">
      <selection activeCell="A42" sqref="A42:F44"/>
    </sheetView>
  </sheetViews>
  <sheetFormatPr defaultRowHeight="15" x14ac:dyDescent="0.25"/>
  <cols>
    <col min="1" max="1" width="60.42578125" customWidth="1"/>
    <col min="3" max="3" width="37.42578125" customWidth="1"/>
    <col min="4" max="4" width="12.42578125" customWidth="1"/>
    <col min="5" max="5" width="11.85546875" customWidth="1"/>
    <col min="6" max="6" width="17.7109375" customWidth="1"/>
    <col min="7" max="7" width="17.42578125" bestFit="1" customWidth="1"/>
    <col min="8" max="8" width="10.5703125" bestFit="1" customWidth="1"/>
  </cols>
  <sheetData>
    <row r="1" spans="1:8" x14ac:dyDescent="0.25">
      <c r="A1" s="15" t="s">
        <v>166</v>
      </c>
      <c r="B1" s="11"/>
      <c r="C1" s="11"/>
      <c r="D1" s="11"/>
      <c r="E1" s="11"/>
      <c r="F1" s="11"/>
    </row>
    <row r="2" spans="1:8" x14ac:dyDescent="0.25">
      <c r="A2" s="15" t="s">
        <v>6</v>
      </c>
      <c r="B2" s="15" t="s">
        <v>7</v>
      </c>
      <c r="C2" s="15" t="s">
        <v>8</v>
      </c>
      <c r="D2" s="15" t="s">
        <v>9</v>
      </c>
      <c r="E2" s="15" t="s">
        <v>10</v>
      </c>
      <c r="F2" s="15" t="s">
        <v>11</v>
      </c>
    </row>
    <row r="3" spans="1:8" x14ac:dyDescent="0.25">
      <c r="A3" s="11" t="s">
        <v>12</v>
      </c>
      <c r="B3" s="11" t="s">
        <v>13</v>
      </c>
      <c r="C3" s="11" t="s">
        <v>14</v>
      </c>
      <c r="D3" s="11">
        <v>163.47999999999999</v>
      </c>
      <c r="E3" s="11">
        <v>115.17</v>
      </c>
      <c r="F3" s="53">
        <f>D3-E3</f>
        <v>48.309999999999988</v>
      </c>
    </row>
    <row r="4" spans="1:8" x14ac:dyDescent="0.25">
      <c r="A4" s="11" t="s">
        <v>12</v>
      </c>
      <c r="B4" s="11" t="s">
        <v>15</v>
      </c>
      <c r="C4" s="11" t="s">
        <v>14</v>
      </c>
      <c r="D4" s="25">
        <v>3018.06</v>
      </c>
      <c r="E4" s="25">
        <v>8287.91</v>
      </c>
      <c r="F4" s="52">
        <f>D4-E4</f>
        <v>-5269.85</v>
      </c>
    </row>
    <row r="5" spans="1:8" x14ac:dyDescent="0.25">
      <c r="A5" s="11" t="s">
        <v>12</v>
      </c>
      <c r="B5" s="11" t="s">
        <v>13</v>
      </c>
      <c r="C5" s="15" t="s">
        <v>16</v>
      </c>
      <c r="D5" s="15">
        <v>1.53</v>
      </c>
      <c r="E5" s="11">
        <v>0</v>
      </c>
      <c r="F5" s="52">
        <f>D5-E5</f>
        <v>1.53</v>
      </c>
    </row>
    <row r="6" spans="1:8" x14ac:dyDescent="0.25">
      <c r="A6" s="11" t="s">
        <v>12</v>
      </c>
      <c r="B6" s="11" t="s">
        <v>13</v>
      </c>
      <c r="C6" s="11" t="s">
        <v>80</v>
      </c>
      <c r="D6" s="11">
        <v>0</v>
      </c>
      <c r="E6" s="11">
        <v>0</v>
      </c>
      <c r="F6" s="52">
        <v>0</v>
      </c>
    </row>
    <row r="7" spans="1:8" x14ac:dyDescent="0.25">
      <c r="A7" s="11" t="s">
        <v>12</v>
      </c>
      <c r="B7" s="11" t="s">
        <v>13</v>
      </c>
      <c r="C7" s="11" t="s">
        <v>48</v>
      </c>
      <c r="D7" s="11">
        <v>0</v>
      </c>
      <c r="E7" s="11">
        <v>0</v>
      </c>
      <c r="F7" s="52">
        <v>0</v>
      </c>
    </row>
    <row r="8" spans="1:8" x14ac:dyDescent="0.25">
      <c r="A8" s="11" t="s">
        <v>12</v>
      </c>
      <c r="B8" s="11" t="s">
        <v>13</v>
      </c>
      <c r="C8" s="11" t="s">
        <v>17</v>
      </c>
      <c r="D8" s="11"/>
      <c r="E8" s="11"/>
      <c r="F8" s="52">
        <v>0</v>
      </c>
    </row>
    <row r="9" spans="1:8" x14ac:dyDescent="0.25">
      <c r="A9" s="11"/>
      <c r="B9" s="11"/>
      <c r="C9" s="11"/>
      <c r="D9" s="11"/>
      <c r="E9" s="11"/>
      <c r="F9" s="53"/>
    </row>
    <row r="10" spans="1:8" x14ac:dyDescent="0.25">
      <c r="A10" s="15" t="s">
        <v>18</v>
      </c>
      <c r="B10" s="15" t="s">
        <v>13</v>
      </c>
      <c r="C10" s="15" t="s">
        <v>14</v>
      </c>
      <c r="D10" s="24">
        <v>14237.47</v>
      </c>
      <c r="E10" s="24">
        <v>16214.65</v>
      </c>
      <c r="F10" s="52">
        <f>D10-E10</f>
        <v>-1977.1800000000003</v>
      </c>
    </row>
    <row r="11" spans="1:8" x14ac:dyDescent="0.25">
      <c r="A11" s="11" t="s">
        <v>18</v>
      </c>
      <c r="B11" s="11" t="s">
        <v>15</v>
      </c>
      <c r="C11" s="11" t="s">
        <v>14</v>
      </c>
      <c r="D11" s="25">
        <v>78890.759999999995</v>
      </c>
      <c r="E11" s="25">
        <v>102233.76</v>
      </c>
      <c r="F11" s="52">
        <f>D11-E11</f>
        <v>-23343</v>
      </c>
    </row>
    <row r="12" spans="1:8" x14ac:dyDescent="0.25">
      <c r="A12" s="11" t="s">
        <v>18</v>
      </c>
      <c r="B12" s="11" t="s">
        <v>13</v>
      </c>
      <c r="C12" s="11" t="s">
        <v>80</v>
      </c>
      <c r="D12" s="25">
        <v>143.15</v>
      </c>
      <c r="E12" s="11">
        <v>0</v>
      </c>
      <c r="F12" s="52">
        <f>D12-E12</f>
        <v>143.15</v>
      </c>
      <c r="H12" s="12"/>
    </row>
    <row r="13" spans="1:8" x14ac:dyDescent="0.25">
      <c r="A13" s="11" t="s">
        <v>18</v>
      </c>
      <c r="B13" s="11" t="s">
        <v>13</v>
      </c>
      <c r="C13" s="11" t="s">
        <v>48</v>
      </c>
      <c r="D13" s="25">
        <v>2.2000000000000002</v>
      </c>
      <c r="E13" s="11">
        <v>0</v>
      </c>
      <c r="F13" s="52">
        <f>D13-E13</f>
        <v>2.2000000000000002</v>
      </c>
      <c r="H13" s="12"/>
    </row>
    <row r="14" spans="1:8" x14ac:dyDescent="0.25">
      <c r="A14" s="11" t="s">
        <v>18</v>
      </c>
      <c r="B14" s="11" t="s">
        <v>13</v>
      </c>
      <c r="C14" s="11" t="s">
        <v>17</v>
      </c>
      <c r="D14" s="11"/>
      <c r="E14" s="11"/>
      <c r="F14" s="53">
        <v>-13</v>
      </c>
    </row>
    <row r="15" spans="1:8" x14ac:dyDescent="0.25">
      <c r="A15" s="11" t="s">
        <v>18</v>
      </c>
      <c r="B15" s="11" t="s">
        <v>13</v>
      </c>
      <c r="C15" s="11" t="s">
        <v>62</v>
      </c>
      <c r="D15" s="11"/>
      <c r="E15" s="11"/>
      <c r="F15" s="53">
        <v>0</v>
      </c>
    </row>
    <row r="16" spans="1:8" x14ac:dyDescent="0.25">
      <c r="A16" s="11"/>
      <c r="B16" s="11"/>
      <c r="C16" s="11"/>
      <c r="D16" s="11"/>
      <c r="E16" s="11"/>
      <c r="F16" s="53"/>
    </row>
    <row r="17" spans="1:8" ht="30" x14ac:dyDescent="0.25">
      <c r="A17" s="58" t="s">
        <v>196</v>
      </c>
      <c r="B17" s="15" t="s">
        <v>13</v>
      </c>
      <c r="C17" s="15" t="s">
        <v>14</v>
      </c>
      <c r="D17" s="24">
        <v>339.82494280553885</v>
      </c>
      <c r="E17" s="24">
        <v>309.9771222155328</v>
      </c>
      <c r="F17" s="52">
        <f>D17-E17</f>
        <v>29.847820590006052</v>
      </c>
      <c r="G17" t="s">
        <v>167</v>
      </c>
    </row>
    <row r="18" spans="1:8" x14ac:dyDescent="0.25">
      <c r="A18" s="11" t="s">
        <v>157</v>
      </c>
      <c r="B18" s="11" t="s">
        <v>15</v>
      </c>
      <c r="C18" s="11" t="s">
        <v>14</v>
      </c>
      <c r="D18" s="25"/>
      <c r="E18" s="25"/>
      <c r="F18" s="52"/>
    </row>
    <row r="19" spans="1:8" x14ac:dyDescent="0.25">
      <c r="A19" s="11" t="s">
        <v>157</v>
      </c>
      <c r="B19" s="11" t="s">
        <v>13</v>
      </c>
      <c r="C19" s="11" t="s">
        <v>80</v>
      </c>
      <c r="D19" s="25"/>
      <c r="E19" s="11"/>
      <c r="F19" s="52">
        <v>86.58</v>
      </c>
      <c r="H19" s="12"/>
    </row>
    <row r="20" spans="1:8" x14ac:dyDescent="0.25">
      <c r="A20" s="11" t="s">
        <v>157</v>
      </c>
      <c r="B20" s="11" t="s">
        <v>13</v>
      </c>
      <c r="C20" s="11" t="s">
        <v>48</v>
      </c>
      <c r="D20" s="25"/>
      <c r="E20" s="11"/>
      <c r="F20" s="52"/>
      <c r="H20" s="12"/>
    </row>
    <row r="21" spans="1:8" x14ac:dyDescent="0.25">
      <c r="A21" s="11" t="s">
        <v>157</v>
      </c>
      <c r="B21" s="11" t="s">
        <v>13</v>
      </c>
      <c r="C21" s="11" t="s">
        <v>17</v>
      </c>
      <c r="D21" s="11"/>
      <c r="E21" s="11"/>
      <c r="F21" s="53"/>
    </row>
    <row r="22" spans="1:8" x14ac:dyDescent="0.25">
      <c r="A22" s="11" t="s">
        <v>157</v>
      </c>
      <c r="B22" s="11" t="s">
        <v>13</v>
      </c>
      <c r="C22" s="11" t="s">
        <v>62</v>
      </c>
      <c r="D22" s="11"/>
      <c r="E22" s="11"/>
      <c r="F22" s="53"/>
    </row>
    <row r="23" spans="1:8" x14ac:dyDescent="0.25">
      <c r="A23" s="11"/>
      <c r="B23" s="11"/>
      <c r="C23" s="11"/>
      <c r="D23" s="11"/>
      <c r="E23" s="11"/>
      <c r="F23" s="53"/>
    </row>
    <row r="24" spans="1:8" x14ac:dyDescent="0.25">
      <c r="A24" s="37" t="s">
        <v>230</v>
      </c>
      <c r="B24" s="37" t="s">
        <v>13</v>
      </c>
      <c r="C24" s="37"/>
      <c r="D24" s="38">
        <f>D3+D10+D17</f>
        <v>14740.774942805538</v>
      </c>
      <c r="E24" s="38">
        <f>E3+E10+E17</f>
        <v>16639.797122215532</v>
      </c>
      <c r="F24" s="62">
        <f>D24-E24</f>
        <v>-1899.0221794099944</v>
      </c>
    </row>
    <row r="25" spans="1:8" x14ac:dyDescent="0.25">
      <c r="A25" s="37" t="s">
        <v>230</v>
      </c>
      <c r="B25" s="37" t="s">
        <v>15</v>
      </c>
      <c r="C25" s="37"/>
      <c r="D25" s="38">
        <f>D4+D11</f>
        <v>81908.819999999992</v>
      </c>
      <c r="E25" s="38">
        <f>E4+E11</f>
        <v>110521.67</v>
      </c>
      <c r="F25" s="62">
        <f>D25-E25</f>
        <v>-28612.850000000006</v>
      </c>
    </row>
    <row r="26" spans="1:8" x14ac:dyDescent="0.25">
      <c r="A26" s="11"/>
      <c r="B26" s="11"/>
      <c r="C26" s="11"/>
      <c r="D26" s="11"/>
      <c r="E26" s="11"/>
      <c r="F26" s="53"/>
    </row>
    <row r="27" spans="1:8" x14ac:dyDescent="0.25">
      <c r="A27" s="11"/>
      <c r="B27" s="11"/>
      <c r="C27" s="11"/>
      <c r="D27" s="11"/>
      <c r="E27" s="11"/>
      <c r="F27" s="53"/>
    </row>
    <row r="28" spans="1:8" x14ac:dyDescent="0.25">
      <c r="A28" s="11" t="s">
        <v>145</v>
      </c>
      <c r="B28" s="11" t="s">
        <v>15</v>
      </c>
      <c r="C28" s="11" t="s">
        <v>78</v>
      </c>
      <c r="D28" s="25">
        <v>74.622062540000002</v>
      </c>
      <c r="E28" s="25">
        <v>949.99999892000017</v>
      </c>
      <c r="F28" s="53">
        <f>D28-E28</f>
        <v>-875.37793638000016</v>
      </c>
    </row>
    <row r="29" spans="1:8" x14ac:dyDescent="0.25">
      <c r="A29" s="11"/>
      <c r="B29" s="11" t="s">
        <v>13</v>
      </c>
      <c r="C29" s="61" t="s">
        <v>81</v>
      </c>
      <c r="D29" s="11">
        <v>287.44</v>
      </c>
      <c r="E29" s="11">
        <v>0</v>
      </c>
      <c r="F29" s="53">
        <v>287.44</v>
      </c>
    </row>
    <row r="30" spans="1:8" x14ac:dyDescent="0.25">
      <c r="A30" s="11"/>
      <c r="B30" s="11" t="s">
        <v>13</v>
      </c>
      <c r="C30" s="11" t="s">
        <v>64</v>
      </c>
      <c r="D30" s="11">
        <v>0</v>
      </c>
      <c r="E30" s="11">
        <v>63</v>
      </c>
      <c r="F30" s="53">
        <v>-63</v>
      </c>
    </row>
    <row r="31" spans="1:8" x14ac:dyDescent="0.25">
      <c r="A31" s="11"/>
      <c r="B31" s="11"/>
      <c r="C31" s="11"/>
      <c r="D31" s="11"/>
      <c r="E31" s="11"/>
      <c r="F31" s="53"/>
    </row>
    <row r="32" spans="1:8" x14ac:dyDescent="0.25">
      <c r="A32" s="11" t="s">
        <v>146</v>
      </c>
      <c r="B32" s="11" t="s">
        <v>15</v>
      </c>
      <c r="C32" s="11" t="s">
        <v>78</v>
      </c>
      <c r="D32" s="25">
        <v>3153.6126018052569</v>
      </c>
      <c r="E32" s="25">
        <v>7536.2053559014284</v>
      </c>
      <c r="F32" s="53">
        <f>D32-E32</f>
        <v>-4382.5927540961711</v>
      </c>
    </row>
    <row r="33" spans="1:6" ht="18.75" customHeight="1" x14ac:dyDescent="0.25">
      <c r="A33" s="11"/>
      <c r="B33" s="11" t="s">
        <v>13</v>
      </c>
      <c r="C33" s="61" t="s">
        <v>79</v>
      </c>
      <c r="D33" s="25">
        <v>2.13</v>
      </c>
      <c r="E33" s="11">
        <v>0</v>
      </c>
      <c r="F33" s="53">
        <v>2.13</v>
      </c>
    </row>
    <row r="34" spans="1:6" x14ac:dyDescent="0.25">
      <c r="A34" s="11"/>
      <c r="B34" s="11" t="s">
        <v>13</v>
      </c>
      <c r="C34" s="11" t="s">
        <v>64</v>
      </c>
      <c r="D34" s="11">
        <v>0</v>
      </c>
      <c r="E34" s="11">
        <v>0</v>
      </c>
      <c r="F34" s="53">
        <v>0</v>
      </c>
    </row>
    <row r="35" spans="1:6" x14ac:dyDescent="0.25">
      <c r="A35" s="11"/>
      <c r="B35" s="11"/>
      <c r="C35" s="11"/>
      <c r="D35" s="11"/>
      <c r="E35" s="11"/>
      <c r="F35" s="53"/>
    </row>
    <row r="36" spans="1:6" x14ac:dyDescent="0.25">
      <c r="A36" s="15" t="s">
        <v>91</v>
      </c>
      <c r="B36" s="15" t="s">
        <v>149</v>
      </c>
      <c r="C36" s="15"/>
      <c r="D36" s="25">
        <f>D28+D32</f>
        <v>3228.234664345257</v>
      </c>
      <c r="E36" s="25">
        <f>E28+E32</f>
        <v>8486.205354821428</v>
      </c>
      <c r="F36" s="59">
        <f>F28+F32</f>
        <v>-5257.9706904761715</v>
      </c>
    </row>
    <row r="37" spans="1:6" x14ac:dyDescent="0.25">
      <c r="A37" s="15"/>
      <c r="B37" s="15" t="s">
        <v>148</v>
      </c>
      <c r="C37" s="15"/>
      <c r="D37" s="25">
        <v>0</v>
      </c>
      <c r="E37" s="25">
        <v>0</v>
      </c>
      <c r="F37" s="60">
        <v>0</v>
      </c>
    </row>
    <row r="38" spans="1:6" ht="30" x14ac:dyDescent="0.25">
      <c r="A38" s="15"/>
      <c r="B38" s="15"/>
      <c r="C38" s="61" t="s">
        <v>147</v>
      </c>
      <c r="D38" s="25">
        <f>D29+D33</f>
        <v>289.57</v>
      </c>
      <c r="E38" s="25">
        <f>E29+E33</f>
        <v>0</v>
      </c>
      <c r="F38" s="53">
        <f>D38-E38</f>
        <v>289.57</v>
      </c>
    </row>
    <row r="39" spans="1:6" x14ac:dyDescent="0.25">
      <c r="A39" s="15"/>
      <c r="B39" s="15"/>
      <c r="C39" s="15" t="s">
        <v>64</v>
      </c>
      <c r="D39" s="25">
        <v>0</v>
      </c>
      <c r="E39" s="25">
        <f>E30+E34</f>
        <v>63</v>
      </c>
      <c r="F39" s="64">
        <f>D39-E39</f>
        <v>-63</v>
      </c>
    </row>
    <row r="40" spans="1:6" x14ac:dyDescent="0.25">
      <c r="A40" s="15" t="s">
        <v>121</v>
      </c>
      <c r="B40" s="11"/>
      <c r="C40" s="11"/>
      <c r="D40" s="24">
        <f>SUM(D36:D39)</f>
        <v>3517.8046643452572</v>
      </c>
      <c r="E40" s="24">
        <f>SUM(E36:E39)</f>
        <v>8549.205354821428</v>
      </c>
      <c r="F40" s="52">
        <f>D40-E40</f>
        <v>-5031.4006904761709</v>
      </c>
    </row>
    <row r="41" spans="1:6" x14ac:dyDescent="0.25">
      <c r="A41" s="11"/>
      <c r="B41" s="11"/>
      <c r="C41" s="11"/>
      <c r="D41" s="11"/>
      <c r="E41" s="11"/>
      <c r="F41" s="19"/>
    </row>
    <row r="42" spans="1:6" x14ac:dyDescent="0.25">
      <c r="A42" s="37" t="s">
        <v>197</v>
      </c>
      <c r="B42" s="37" t="s">
        <v>13</v>
      </c>
      <c r="C42" s="37"/>
      <c r="D42" s="38">
        <f>D3+D10+D17+D29+D33</f>
        <v>15030.344942805537</v>
      </c>
      <c r="E42" s="38">
        <f>E3+E10+E17+E30</f>
        <v>16702.797122215532</v>
      </c>
      <c r="F42" s="62">
        <f>D42-E42</f>
        <v>-1672.4521794099946</v>
      </c>
    </row>
    <row r="43" spans="1:6" x14ac:dyDescent="0.25">
      <c r="A43" s="37" t="s">
        <v>198</v>
      </c>
      <c r="B43" s="37" t="s">
        <v>15</v>
      </c>
      <c r="C43" s="37"/>
      <c r="D43" s="38">
        <f>D4+D11+D28+D32</f>
        <v>85137.054664345254</v>
      </c>
      <c r="E43" s="38">
        <f>E4+E11+E28+E32</f>
        <v>119007.87535482143</v>
      </c>
      <c r="F43" s="62">
        <f>D43-E43</f>
        <v>-33870.820690476176</v>
      </c>
    </row>
    <row r="44" spans="1:6" x14ac:dyDescent="0.25">
      <c r="A44" s="37" t="s">
        <v>199</v>
      </c>
      <c r="B44" s="37"/>
      <c r="C44" s="37"/>
      <c r="D44" s="37"/>
      <c r="E44" s="37"/>
      <c r="F44" s="62">
        <f>SUM(F42:F43)</f>
        <v>-35543.272869886168</v>
      </c>
    </row>
    <row r="45" spans="1:6" x14ac:dyDescent="0.25">
      <c r="A45" s="15"/>
      <c r="B45" s="15"/>
      <c r="C45" s="15"/>
      <c r="D45" s="15"/>
      <c r="E45" s="15"/>
      <c r="F45" s="19"/>
    </row>
    <row r="46" spans="1:6" x14ac:dyDescent="0.25">
      <c r="A46" s="37" t="s">
        <v>160</v>
      </c>
      <c r="B46" s="37"/>
      <c r="C46" s="37"/>
      <c r="D46" s="37"/>
      <c r="E46" s="37"/>
      <c r="F46" s="62">
        <f>F6+F12+F19</f>
        <v>229.73000000000002</v>
      </c>
    </row>
    <row r="47" spans="1:6" x14ac:dyDescent="0.25">
      <c r="A47" s="37" t="s">
        <v>161</v>
      </c>
      <c r="B47" s="37"/>
      <c r="C47" s="37"/>
      <c r="D47" s="37"/>
      <c r="E47" s="37"/>
      <c r="F47" s="62">
        <f>F7+F13+F20</f>
        <v>2.2000000000000002</v>
      </c>
    </row>
    <row r="48" spans="1:6" x14ac:dyDescent="0.25">
      <c r="A48" s="15"/>
      <c r="B48" s="15"/>
      <c r="C48" s="15"/>
      <c r="D48" s="15"/>
      <c r="E48" s="15"/>
      <c r="F48" s="52"/>
    </row>
    <row r="49" spans="1:8" x14ac:dyDescent="0.25">
      <c r="A49" s="11" t="s">
        <v>162</v>
      </c>
      <c r="B49" s="11"/>
      <c r="C49" s="11"/>
      <c r="D49" s="11"/>
      <c r="E49" s="11"/>
      <c r="F49" s="53">
        <f>F8+F14</f>
        <v>-13</v>
      </c>
    </row>
    <row r="50" spans="1:8" x14ac:dyDescent="0.25">
      <c r="A50" s="35" t="s">
        <v>163</v>
      </c>
      <c r="B50" s="35"/>
      <c r="C50" s="35"/>
      <c r="D50" s="35"/>
      <c r="E50" s="35"/>
      <c r="F50" s="63">
        <f>F5</f>
        <v>1.53</v>
      </c>
    </row>
    <row r="51" spans="1:8" x14ac:dyDescent="0.25">
      <c r="A51" s="11" t="s">
        <v>164</v>
      </c>
      <c r="B51" s="11"/>
      <c r="C51" s="11"/>
      <c r="D51" s="11"/>
      <c r="E51" s="11"/>
      <c r="F51" s="53"/>
    </row>
    <row r="52" spans="1:8" x14ac:dyDescent="0.25">
      <c r="A52" s="11" t="s">
        <v>165</v>
      </c>
      <c r="B52" s="11"/>
      <c r="C52" s="11"/>
      <c r="D52" s="11"/>
      <c r="E52" s="11"/>
      <c r="F52" s="53">
        <f>+F30+F34</f>
        <v>-63</v>
      </c>
    </row>
    <row r="53" spans="1:8" x14ac:dyDescent="0.25">
      <c r="A53" s="24" t="s">
        <v>82</v>
      </c>
      <c r="B53" s="15"/>
      <c r="C53" s="15"/>
      <c r="D53" s="15"/>
      <c r="E53" s="15"/>
      <c r="F53" s="52">
        <f>F29+F33</f>
        <v>289.57</v>
      </c>
    </row>
    <row r="54" spans="1:8" x14ac:dyDescent="0.25">
      <c r="A54" s="27"/>
      <c r="B54" s="1"/>
      <c r="C54" s="1"/>
      <c r="D54" s="1"/>
      <c r="E54" s="1"/>
      <c r="F54" s="28"/>
      <c r="G54" s="1"/>
      <c r="H54" s="28"/>
    </row>
    <row r="55" spans="1:8" x14ac:dyDescent="0.25">
      <c r="A55" s="27"/>
      <c r="B55" s="1"/>
      <c r="C55" s="1"/>
      <c r="D55" s="1"/>
      <c r="E55" s="1"/>
      <c r="F55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F43C-DC6E-4644-8CC5-4940ACF78A35}">
  <dimension ref="A1:N16"/>
  <sheetViews>
    <sheetView workbookViewId="0">
      <selection activeCell="C15" sqref="C15"/>
    </sheetView>
  </sheetViews>
  <sheetFormatPr defaultRowHeight="15" x14ac:dyDescent="0.25"/>
  <cols>
    <col min="1" max="1" width="11.140625" customWidth="1"/>
    <col min="2" max="2" width="33.140625" bestFit="1" customWidth="1"/>
    <col min="3" max="3" width="35.140625" bestFit="1" customWidth="1"/>
    <col min="4" max="4" width="38.5703125" customWidth="1"/>
    <col min="5" max="5" width="9.85546875" customWidth="1"/>
    <col min="8" max="8" width="12.5703125" customWidth="1"/>
    <col min="9" max="9" width="13.85546875" customWidth="1"/>
    <col min="10" max="10" width="11.28515625" customWidth="1"/>
    <col min="11" max="11" width="16" customWidth="1"/>
  </cols>
  <sheetData>
    <row r="1" spans="1:14" ht="45" x14ac:dyDescent="0.25">
      <c r="A1" s="49"/>
      <c r="B1" s="49" t="s">
        <v>93</v>
      </c>
      <c r="C1" s="49" t="s">
        <v>94</v>
      </c>
      <c r="D1" s="49" t="s">
        <v>95</v>
      </c>
      <c r="E1" s="49" t="s">
        <v>141</v>
      </c>
    </row>
    <row r="2" spans="1:14" x14ac:dyDescent="0.25">
      <c r="A2" t="s">
        <v>63</v>
      </c>
      <c r="B2" s="20">
        <v>-63</v>
      </c>
      <c r="C2">
        <v>-875.37793638000016</v>
      </c>
      <c r="D2">
        <v>287.44</v>
      </c>
      <c r="E2">
        <f>SUM(C2:D2)</f>
        <v>-587.93793638000011</v>
      </c>
    </row>
    <row r="3" spans="1:14" x14ac:dyDescent="0.25">
      <c r="A3" t="s">
        <v>77</v>
      </c>
      <c r="B3">
        <v>0</v>
      </c>
      <c r="C3">
        <v>-4382.59</v>
      </c>
      <c r="D3">
        <v>2.13</v>
      </c>
      <c r="E3">
        <f>SUM(C3:D3)</f>
        <v>-4380.46</v>
      </c>
    </row>
    <row r="4" spans="1:14" x14ac:dyDescent="0.25">
      <c r="A4" t="s">
        <v>139</v>
      </c>
      <c r="B4" s="20">
        <f>SUM(B2:B3)</f>
        <v>-63</v>
      </c>
      <c r="C4">
        <f>SUM(C2:C3)</f>
        <v>-5257.9679363800005</v>
      </c>
      <c r="D4">
        <f>SUM(D2:D3)</f>
        <v>289.57</v>
      </c>
      <c r="E4">
        <f>SUM(E2:E3)</f>
        <v>-4968.3979363799999</v>
      </c>
    </row>
    <row r="7" spans="1:14" x14ac:dyDescent="0.25">
      <c r="A7" t="s">
        <v>140</v>
      </c>
    </row>
    <row r="8" spans="1:14" x14ac:dyDescent="0.25">
      <c r="A8" s="11" t="s">
        <v>6</v>
      </c>
      <c r="B8" s="11" t="s">
        <v>96</v>
      </c>
      <c r="C8" s="11" t="s">
        <v>97</v>
      </c>
      <c r="D8" s="11" t="s">
        <v>98</v>
      </c>
      <c r="E8" s="11" t="s">
        <v>99</v>
      </c>
      <c r="F8" s="11" t="s">
        <v>100</v>
      </c>
      <c r="G8" s="11" t="s">
        <v>101</v>
      </c>
      <c r="H8" s="11" t="s">
        <v>102</v>
      </c>
      <c r="I8" s="11" t="s">
        <v>103</v>
      </c>
      <c r="J8" s="11" t="s">
        <v>28</v>
      </c>
      <c r="K8" s="11" t="s">
        <v>104</v>
      </c>
      <c r="L8" s="11" t="s">
        <v>7</v>
      </c>
      <c r="M8" s="11" t="s">
        <v>105</v>
      </c>
      <c r="N8" s="11" t="s">
        <v>106</v>
      </c>
    </row>
    <row r="9" spans="1:14" x14ac:dyDescent="0.25">
      <c r="A9" s="35" t="s">
        <v>107</v>
      </c>
      <c r="B9" s="35" t="s">
        <v>108</v>
      </c>
      <c r="C9" s="34" t="s">
        <v>109</v>
      </c>
      <c r="D9" s="34">
        <v>45015</v>
      </c>
      <c r="E9" s="35">
        <v>5.5640000000000009</v>
      </c>
      <c r="F9" s="35">
        <v>384.0322350649584</v>
      </c>
      <c r="G9" s="35">
        <v>313.46638752695895</v>
      </c>
      <c r="H9" s="35">
        <v>1744.1269801999999</v>
      </c>
      <c r="I9" s="35">
        <v>2136.7553559014291</v>
      </c>
      <c r="J9" s="35">
        <v>-392.62837570142915</v>
      </c>
      <c r="K9" s="35" t="s">
        <v>110</v>
      </c>
      <c r="L9" s="35" t="s">
        <v>15</v>
      </c>
      <c r="M9" s="35"/>
      <c r="N9" s="35"/>
    </row>
    <row r="10" spans="1:14" x14ac:dyDescent="0.25">
      <c r="A10" s="35" t="s">
        <v>107</v>
      </c>
      <c r="B10" s="35" t="s">
        <v>111</v>
      </c>
      <c r="C10" s="34" t="s">
        <v>112</v>
      </c>
      <c r="D10" s="34">
        <v>45015</v>
      </c>
      <c r="E10" s="35">
        <v>2095</v>
      </c>
      <c r="F10" s="35">
        <v>1.6359274463007161</v>
      </c>
      <c r="G10" s="35">
        <v>0.45288429579751671</v>
      </c>
      <c r="H10" s="35">
        <v>948.79259969579755</v>
      </c>
      <c r="I10" s="35">
        <v>3427.268</v>
      </c>
      <c r="J10" s="35">
        <v>-2478.4754003042026</v>
      </c>
      <c r="K10" s="35" t="s">
        <v>110</v>
      </c>
      <c r="L10" s="35" t="s">
        <v>15</v>
      </c>
      <c r="M10" s="35"/>
      <c r="N10" s="35"/>
    </row>
    <row r="11" spans="1:14" x14ac:dyDescent="0.25">
      <c r="A11" s="35" t="s">
        <v>107</v>
      </c>
      <c r="B11" s="35" t="s">
        <v>113</v>
      </c>
      <c r="C11" s="34" t="s">
        <v>114</v>
      </c>
      <c r="D11" s="34">
        <v>45084</v>
      </c>
      <c r="E11" s="35">
        <v>21840</v>
      </c>
      <c r="F11" s="35">
        <v>6.789065934065934E-2</v>
      </c>
      <c r="G11" s="35">
        <v>1.8694735435414805E-2</v>
      </c>
      <c r="H11" s="35">
        <v>408.29302190945936</v>
      </c>
      <c r="I11" s="35">
        <v>1482.732</v>
      </c>
      <c r="J11" s="35">
        <v>-1074.4389780905406</v>
      </c>
      <c r="K11" s="35" t="s">
        <v>110</v>
      </c>
      <c r="L11" s="35" t="s">
        <v>15</v>
      </c>
      <c r="M11" s="35"/>
      <c r="N11" s="35"/>
    </row>
    <row r="12" spans="1:14" x14ac:dyDescent="0.25">
      <c r="A12" s="35" t="s">
        <v>107</v>
      </c>
      <c r="B12" s="35" t="s">
        <v>115</v>
      </c>
      <c r="C12" s="34" t="s">
        <v>116</v>
      </c>
      <c r="D12" s="34">
        <v>45084</v>
      </c>
      <c r="E12" s="35">
        <v>4000</v>
      </c>
      <c r="F12" s="35">
        <v>0.12236249999999999</v>
      </c>
      <c r="G12" s="35">
        <v>1.3099999999999999E-2</v>
      </c>
      <c r="H12" s="35">
        <v>52.4</v>
      </c>
      <c r="I12" s="35">
        <v>489.44999999999993</v>
      </c>
      <c r="J12" s="35">
        <v>-437.04999999999995</v>
      </c>
      <c r="K12" s="35" t="s">
        <v>110</v>
      </c>
      <c r="L12" s="35" t="s">
        <v>15</v>
      </c>
      <c r="M12" s="35"/>
      <c r="N12" s="35"/>
    </row>
    <row r="13" spans="1:14" x14ac:dyDescent="0.25">
      <c r="A13" s="35" t="s">
        <v>107</v>
      </c>
      <c r="B13" s="35" t="s">
        <v>117</v>
      </c>
      <c r="C13" s="34" t="s">
        <v>118</v>
      </c>
      <c r="D13" s="34">
        <v>45084</v>
      </c>
      <c r="E13" s="35">
        <v>2017</v>
      </c>
      <c r="F13" s="35">
        <v>0</v>
      </c>
      <c r="G13" s="35">
        <v>1.0572699999999999E-3</v>
      </c>
      <c r="H13" s="35">
        <v>2.1325135899999998</v>
      </c>
      <c r="I13" s="35">
        <v>0</v>
      </c>
      <c r="J13" s="35">
        <v>2.1325135899999998</v>
      </c>
      <c r="K13" s="35" t="s">
        <v>110</v>
      </c>
      <c r="L13" s="35" t="s">
        <v>15</v>
      </c>
      <c r="M13" s="11"/>
      <c r="N13" s="11"/>
    </row>
    <row r="14" spans="1:14" x14ac:dyDescent="0.25">
      <c r="A14" s="35"/>
      <c r="B14" s="35"/>
      <c r="C14" s="34"/>
      <c r="D14" s="34"/>
      <c r="E14" s="35"/>
      <c r="F14" s="35"/>
      <c r="G14" s="35"/>
      <c r="H14" s="35"/>
      <c r="I14" s="35"/>
      <c r="J14" s="35"/>
      <c r="K14" s="35"/>
      <c r="L14" s="35"/>
      <c r="M14" s="11"/>
      <c r="N14" s="11"/>
    </row>
    <row r="15" spans="1:14" x14ac:dyDescent="0.25">
      <c r="A15" s="35" t="s">
        <v>63</v>
      </c>
      <c r="B15" s="35" t="s">
        <v>119</v>
      </c>
      <c r="C15" s="34" t="s">
        <v>120</v>
      </c>
      <c r="D15" s="34">
        <v>45221</v>
      </c>
      <c r="E15" s="35">
        <v>1717.629326</v>
      </c>
      <c r="F15" s="35">
        <v>0.55308790117851081</v>
      </c>
      <c r="G15" s="35">
        <v>4.3444799998716373E-2</v>
      </c>
      <c r="H15" s="35">
        <v>74.622062540000002</v>
      </c>
      <c r="I15" s="35">
        <v>949.99999892000017</v>
      </c>
      <c r="J15" s="35">
        <v>-875.37793638000016</v>
      </c>
      <c r="K15" s="35" t="s">
        <v>110</v>
      </c>
      <c r="L15" s="35" t="s">
        <v>15</v>
      </c>
      <c r="M15" s="11"/>
      <c r="N15" s="11"/>
    </row>
    <row r="16" spans="1:14" x14ac:dyDescent="0.25">
      <c r="A16" s="66" t="s">
        <v>205</v>
      </c>
      <c r="B16" s="66"/>
      <c r="C16" s="66"/>
      <c r="D16" s="66"/>
      <c r="E16" s="66"/>
      <c r="F16" s="66"/>
      <c r="G16" s="66"/>
      <c r="H16" s="66">
        <f>SUM(H9:H15)</f>
        <v>3230.3671779352571</v>
      </c>
      <c r="I16" s="66">
        <f>SUM(I9:I15)</f>
        <v>8486.205354821428</v>
      </c>
      <c r="J16" s="67">
        <f>H16-I16</f>
        <v>-5255.8381768861709</v>
      </c>
      <c r="K16" s="66"/>
      <c r="L16" s="66"/>
      <c r="M16" s="66"/>
      <c r="N16" s="6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24E4-2445-470E-85AE-27AA29005231}">
  <dimension ref="A1:P23"/>
  <sheetViews>
    <sheetView workbookViewId="0">
      <pane ySplit="2" topLeftCell="A3" activePane="bottomLeft" state="frozen"/>
      <selection activeCell="C1" sqref="C1"/>
      <selection pane="bottomLeft" activeCell="I18" sqref="I18"/>
    </sheetView>
  </sheetViews>
  <sheetFormatPr defaultRowHeight="15" x14ac:dyDescent="0.25"/>
  <cols>
    <col min="1" max="1" width="16.7109375" bestFit="1" customWidth="1"/>
    <col min="2" max="2" width="14" bestFit="1" customWidth="1"/>
    <col min="3" max="4" width="11.28515625" customWidth="1"/>
    <col min="5" max="5" width="11.42578125" bestFit="1" customWidth="1"/>
    <col min="6" max="6" width="47.5703125" customWidth="1"/>
    <col min="7" max="7" width="12.28515625" bestFit="1" customWidth="1"/>
    <col min="8" max="8" width="9.85546875" style="12" bestFit="1" customWidth="1"/>
    <col min="9" max="9" width="9" style="12" bestFit="1" customWidth="1"/>
    <col min="10" max="10" width="8.7109375" customWidth="1"/>
    <col min="11" max="11" width="18.5703125" customWidth="1"/>
    <col min="12" max="12" width="16.5703125" bestFit="1" customWidth="1"/>
    <col min="13" max="13" width="6.85546875" bestFit="1" customWidth="1"/>
    <col min="14" max="14" width="10.42578125" style="12" bestFit="1" customWidth="1"/>
  </cols>
  <sheetData>
    <row r="1" spans="1:16" x14ac:dyDescent="0.25">
      <c r="A1" s="1" t="s">
        <v>168</v>
      </c>
    </row>
    <row r="2" spans="1:16" s="3" customFormat="1" ht="31.5" x14ac:dyDescent="0.25">
      <c r="A2" s="14" t="s">
        <v>47</v>
      </c>
      <c r="B2" s="14" t="s">
        <v>6</v>
      </c>
      <c r="C2" s="14" t="s">
        <v>19</v>
      </c>
      <c r="D2" s="14" t="s">
        <v>67</v>
      </c>
      <c r="E2" s="14" t="s">
        <v>20</v>
      </c>
      <c r="F2" s="14" t="s">
        <v>21</v>
      </c>
      <c r="G2" s="14" t="s">
        <v>22</v>
      </c>
      <c r="H2" s="29" t="s">
        <v>9</v>
      </c>
      <c r="I2" s="29" t="s">
        <v>23</v>
      </c>
      <c r="J2" s="14" t="s">
        <v>24</v>
      </c>
      <c r="K2" s="14" t="s">
        <v>25</v>
      </c>
      <c r="L2" s="14" t="s">
        <v>26</v>
      </c>
      <c r="M2" s="14" t="s">
        <v>27</v>
      </c>
      <c r="N2" s="29" t="s">
        <v>28</v>
      </c>
    </row>
    <row r="3" spans="1:16" x14ac:dyDescent="0.25">
      <c r="A3" s="45" t="s">
        <v>158</v>
      </c>
      <c r="B3" s="35" t="s">
        <v>32</v>
      </c>
      <c r="C3" s="34"/>
      <c r="D3" s="34"/>
      <c r="E3" s="34"/>
      <c r="F3" s="35"/>
      <c r="G3" s="36"/>
      <c r="H3" s="36"/>
      <c r="I3" s="36"/>
      <c r="J3" s="37"/>
      <c r="K3" s="37"/>
      <c r="L3" s="35"/>
      <c r="M3" s="35" t="s">
        <v>29</v>
      </c>
      <c r="N3" s="36">
        <f>H3-I3</f>
        <v>0</v>
      </c>
    </row>
    <row r="4" spans="1:16" x14ac:dyDescent="0.25">
      <c r="A4" s="30" t="s">
        <v>38</v>
      </c>
      <c r="B4" s="30" t="s">
        <v>32</v>
      </c>
      <c r="C4" s="31">
        <v>43885</v>
      </c>
      <c r="D4" s="31"/>
      <c r="E4" s="32">
        <v>43685</v>
      </c>
      <c r="F4" s="33" t="s">
        <v>31</v>
      </c>
      <c r="G4" s="33">
        <v>153</v>
      </c>
      <c r="H4" s="33">
        <v>2896.75</v>
      </c>
      <c r="I4" s="33">
        <v>2856.65</v>
      </c>
      <c r="J4" s="33"/>
      <c r="K4" s="33"/>
      <c r="L4" s="33" t="s">
        <v>43</v>
      </c>
      <c r="M4" s="33" t="s">
        <v>30</v>
      </c>
      <c r="N4" s="33">
        <v>40.1</v>
      </c>
    </row>
    <row r="5" spans="1:16" x14ac:dyDescent="0.25">
      <c r="A5" s="15" t="s">
        <v>38</v>
      </c>
      <c r="B5" s="15" t="s">
        <v>32</v>
      </c>
      <c r="C5" s="16">
        <v>43885</v>
      </c>
      <c r="D5" s="16"/>
      <c r="E5" s="17">
        <v>43816</v>
      </c>
      <c r="F5" s="11" t="s">
        <v>31</v>
      </c>
      <c r="G5" s="11">
        <v>0.999</v>
      </c>
      <c r="H5" s="11">
        <v>18.91</v>
      </c>
      <c r="I5" s="11">
        <v>16.22</v>
      </c>
      <c r="J5" s="11"/>
      <c r="K5" s="11"/>
      <c r="L5" s="11" t="s">
        <v>43</v>
      </c>
      <c r="M5" s="11" t="s">
        <v>30</v>
      </c>
      <c r="N5" s="11">
        <v>2.69</v>
      </c>
    </row>
    <row r="6" spans="1:16" x14ac:dyDescent="0.25">
      <c r="A6" s="45" t="s">
        <v>158</v>
      </c>
      <c r="B6" s="35" t="s">
        <v>61</v>
      </c>
      <c r="C6" s="37"/>
      <c r="D6" s="37"/>
      <c r="E6" s="37"/>
      <c r="F6" s="37"/>
      <c r="G6" s="37"/>
      <c r="H6" s="38"/>
      <c r="I6" s="38"/>
      <c r="J6" s="37"/>
      <c r="K6" s="37"/>
      <c r="L6" s="37"/>
      <c r="M6" s="37"/>
      <c r="N6" s="38">
        <f>SUBTOTAL(9,N3:N5)</f>
        <v>42.79</v>
      </c>
    </row>
    <row r="7" spans="1:16" x14ac:dyDescent="0.25">
      <c r="A7" s="11"/>
      <c r="B7" s="11"/>
      <c r="C7" s="11"/>
      <c r="D7" s="11"/>
      <c r="E7" s="11"/>
      <c r="F7" s="11"/>
      <c r="G7" s="11"/>
      <c r="H7" s="25"/>
      <c r="I7" s="25"/>
      <c r="J7" s="11"/>
      <c r="K7" s="11"/>
      <c r="L7" s="11"/>
      <c r="M7" s="11"/>
      <c r="N7" s="25"/>
    </row>
    <row r="8" spans="1:16" x14ac:dyDescent="0.25">
      <c r="A8" s="11" t="s">
        <v>159</v>
      </c>
      <c r="B8" s="11" t="s">
        <v>18</v>
      </c>
      <c r="C8" s="68">
        <v>45287</v>
      </c>
      <c r="D8" s="17" t="s">
        <v>216</v>
      </c>
      <c r="E8" s="17" t="s">
        <v>208</v>
      </c>
      <c r="F8" s="11" t="s">
        <v>206</v>
      </c>
      <c r="G8">
        <v>554</v>
      </c>
      <c r="H8" s="25">
        <v>734.09</v>
      </c>
      <c r="I8" s="25">
        <v>7575.42</v>
      </c>
      <c r="J8" s="11"/>
      <c r="K8" s="11"/>
      <c r="L8" t="s">
        <v>203</v>
      </c>
      <c r="M8" s="11" t="s">
        <v>30</v>
      </c>
      <c r="N8" s="25">
        <f t="shared" ref="N8:N10" si="0">H8-I8</f>
        <v>-6841.33</v>
      </c>
    </row>
    <row r="9" spans="1:16" x14ac:dyDescent="0.25">
      <c r="A9" s="11" t="s">
        <v>159</v>
      </c>
      <c r="B9" s="11" t="s">
        <v>18</v>
      </c>
      <c r="C9" s="17" t="s">
        <v>208</v>
      </c>
      <c r="D9" s="17" t="s">
        <v>216</v>
      </c>
      <c r="E9" s="17" t="s">
        <v>208</v>
      </c>
      <c r="F9" s="45" t="s">
        <v>209</v>
      </c>
      <c r="G9" s="11">
        <v>40.053000000000004</v>
      </c>
      <c r="H9" s="25">
        <v>10869.4</v>
      </c>
      <c r="I9" s="25">
        <v>6996.55</v>
      </c>
      <c r="J9" s="11"/>
      <c r="K9" s="11"/>
      <c r="L9" t="s">
        <v>203</v>
      </c>
      <c r="M9" s="11" t="s">
        <v>30</v>
      </c>
      <c r="N9" s="25">
        <f t="shared" si="0"/>
        <v>3872.8499999999995</v>
      </c>
    </row>
    <row r="10" spans="1:16" x14ac:dyDescent="0.25">
      <c r="A10" s="11" t="s">
        <v>159</v>
      </c>
      <c r="B10" s="11" t="s">
        <v>18</v>
      </c>
      <c r="C10" s="17">
        <v>45289</v>
      </c>
      <c r="D10" s="17" t="s">
        <v>216</v>
      </c>
      <c r="E10" s="17">
        <v>45040</v>
      </c>
      <c r="F10" t="s">
        <v>210</v>
      </c>
      <c r="G10">
        <v>50</v>
      </c>
      <c r="H10" s="25">
        <v>2633.98</v>
      </c>
      <c r="I10" s="25">
        <v>1642.68</v>
      </c>
      <c r="J10" s="11"/>
      <c r="K10" s="11"/>
      <c r="L10" t="s">
        <v>203</v>
      </c>
      <c r="M10" s="11" t="s">
        <v>30</v>
      </c>
      <c r="N10" s="25">
        <f t="shared" si="0"/>
        <v>991.3</v>
      </c>
    </row>
    <row r="11" spans="1:16" s="1" customFormat="1" x14ac:dyDescent="0.25">
      <c r="A11" s="11" t="s">
        <v>159</v>
      </c>
      <c r="B11" s="11" t="s">
        <v>18</v>
      </c>
      <c r="C11" s="17"/>
      <c r="D11" s="17"/>
      <c r="E11" s="17"/>
      <c r="F11" s="15" t="s">
        <v>66</v>
      </c>
      <c r="G11" s="11"/>
      <c r="H11" s="25">
        <f>SUBTOTAL(9,H8:H10)</f>
        <v>14237.47</v>
      </c>
      <c r="I11" s="25">
        <f>SUBTOTAL(9,I8:I10)</f>
        <v>16214.650000000001</v>
      </c>
      <c r="J11" s="11"/>
      <c r="K11" s="11"/>
      <c r="L11" s="11"/>
      <c r="M11" s="11"/>
      <c r="N11" s="24">
        <f>SUBTOTAL(9,N8:N10)</f>
        <v>-1977.1800000000005</v>
      </c>
      <c r="P11" s="41"/>
    </row>
    <row r="12" spans="1:16" x14ac:dyDescent="0.25">
      <c r="A12" s="65" t="s">
        <v>200</v>
      </c>
      <c r="B12" s="45" t="s">
        <v>204</v>
      </c>
      <c r="C12" t="s">
        <v>201</v>
      </c>
      <c r="D12" s="69" t="s">
        <v>216</v>
      </c>
      <c r="E12" t="s">
        <v>202</v>
      </c>
      <c r="F12" t="s">
        <v>207</v>
      </c>
      <c r="G12">
        <v>8</v>
      </c>
      <c r="H12" s="12">
        <v>339.82494280553885</v>
      </c>
      <c r="I12" s="12">
        <v>309.9771222155328</v>
      </c>
      <c r="L12" t="s">
        <v>203</v>
      </c>
      <c r="M12" s="11" t="s">
        <v>30</v>
      </c>
      <c r="N12" s="46">
        <f>H12-I12</f>
        <v>29.847820590006052</v>
      </c>
    </row>
    <row r="13" spans="1:16" s="1" customFormat="1" x14ac:dyDescent="0.25">
      <c r="A13" s="11"/>
      <c r="B13" s="11"/>
      <c r="C13" s="17"/>
      <c r="D13" s="17"/>
      <c r="E13" s="17"/>
      <c r="F13" s="15"/>
      <c r="G13" s="11"/>
      <c r="H13" s="25"/>
      <c r="I13" s="25"/>
      <c r="J13" s="11"/>
      <c r="K13" s="11"/>
      <c r="L13" s="11"/>
      <c r="M13" s="11"/>
      <c r="N13" s="24"/>
      <c r="P13" s="41"/>
    </row>
    <row r="14" spans="1:16" s="1" customFormat="1" x14ac:dyDescent="0.25">
      <c r="A14" s="11" t="s">
        <v>159</v>
      </c>
      <c r="B14" s="35" t="s">
        <v>18</v>
      </c>
      <c r="C14" s="68">
        <v>45289</v>
      </c>
      <c r="D14" s="34" t="s">
        <v>216</v>
      </c>
      <c r="E14" s="17" t="s">
        <v>208</v>
      </c>
      <c r="F14" t="s">
        <v>212</v>
      </c>
      <c r="G14" s="35">
        <v>80</v>
      </c>
      <c r="H14" s="36">
        <v>14173.48</v>
      </c>
      <c r="I14">
        <v>13579.19</v>
      </c>
      <c r="J14" s="35"/>
      <c r="K14" s="35"/>
      <c r="L14" t="s">
        <v>211</v>
      </c>
      <c r="M14" s="35" t="s">
        <v>29</v>
      </c>
      <c r="N14" s="36">
        <f t="shared" ref="N14" si="1">H14-I14</f>
        <v>594.28999999999905</v>
      </c>
    </row>
    <row r="15" spans="1:16" s="1" customFormat="1" x14ac:dyDescent="0.25">
      <c r="A15" s="11" t="s">
        <v>159</v>
      </c>
      <c r="B15" s="35" t="s">
        <v>18</v>
      </c>
      <c r="C15" s="34">
        <v>45141</v>
      </c>
      <c r="D15" s="34" t="s">
        <v>216</v>
      </c>
      <c r="E15" s="17" t="s">
        <v>208</v>
      </c>
      <c r="F15" t="s">
        <v>213</v>
      </c>
      <c r="G15" s="35">
        <v>40</v>
      </c>
      <c r="H15">
        <v>6251.72</v>
      </c>
      <c r="I15">
        <v>6012.2</v>
      </c>
      <c r="J15" s="35"/>
      <c r="K15" s="35"/>
      <c r="L15" t="s">
        <v>211</v>
      </c>
      <c r="M15" s="35" t="s">
        <v>29</v>
      </c>
      <c r="N15" s="36">
        <f>H15-I15</f>
        <v>239.52000000000044</v>
      </c>
    </row>
    <row r="16" spans="1:16" s="1" customFormat="1" x14ac:dyDescent="0.25">
      <c r="A16" s="11" t="s">
        <v>159</v>
      </c>
      <c r="B16" s="35" t="s">
        <v>18</v>
      </c>
      <c r="C16" s="68">
        <v>45289</v>
      </c>
      <c r="D16" s="34" t="s">
        <v>216</v>
      </c>
      <c r="E16" s="17" t="s">
        <v>208</v>
      </c>
      <c r="F16" t="s">
        <v>214</v>
      </c>
      <c r="G16" s="35">
        <v>1000</v>
      </c>
      <c r="H16" s="35">
        <v>35690.910000000003</v>
      </c>
      <c r="I16" s="35">
        <v>35397.339999999997</v>
      </c>
      <c r="J16" s="35"/>
      <c r="K16" s="35"/>
      <c r="L16" t="s">
        <v>211</v>
      </c>
      <c r="M16" s="35" t="s">
        <v>29</v>
      </c>
      <c r="N16" s="36">
        <f>H16-I16</f>
        <v>293.57000000000698</v>
      </c>
    </row>
    <row r="17" spans="1:14" x14ac:dyDescent="0.25">
      <c r="A17" s="11" t="s">
        <v>159</v>
      </c>
      <c r="B17" s="35" t="s">
        <v>18</v>
      </c>
      <c r="C17" s="68">
        <v>45287</v>
      </c>
      <c r="D17" s="34" t="s">
        <v>216</v>
      </c>
      <c r="E17" s="17" t="s">
        <v>208</v>
      </c>
      <c r="F17" t="s">
        <v>215</v>
      </c>
      <c r="G17">
        <v>493.94099999999997</v>
      </c>
      <c r="H17">
        <v>654.51</v>
      </c>
      <c r="I17">
        <v>13593.15</v>
      </c>
      <c r="L17" t="s">
        <v>211</v>
      </c>
      <c r="M17" s="35" t="s">
        <v>29</v>
      </c>
      <c r="N17" s="36">
        <f>H17-I17</f>
        <v>-12938.64</v>
      </c>
    </row>
    <row r="18" spans="1:14" x14ac:dyDescent="0.25">
      <c r="A18" s="11" t="s">
        <v>159</v>
      </c>
      <c r="B18" s="35" t="s">
        <v>18</v>
      </c>
      <c r="C18" s="68">
        <v>45141</v>
      </c>
      <c r="D18" s="34" t="s">
        <v>216</v>
      </c>
      <c r="E18" s="17" t="s">
        <v>208</v>
      </c>
      <c r="F18" t="s">
        <v>217</v>
      </c>
      <c r="G18" s="45">
        <v>15</v>
      </c>
      <c r="H18">
        <v>4711.91</v>
      </c>
      <c r="I18">
        <v>3515.7</v>
      </c>
      <c r="L18" t="s">
        <v>211</v>
      </c>
      <c r="M18" s="35" t="s">
        <v>29</v>
      </c>
      <c r="N18" s="36">
        <f t="shared" ref="N18:N23" si="2">H18-I18</f>
        <v>1196.21</v>
      </c>
    </row>
    <row r="19" spans="1:14" x14ac:dyDescent="0.25">
      <c r="A19" s="11" t="s">
        <v>159</v>
      </c>
      <c r="B19" s="35" t="s">
        <v>18</v>
      </c>
      <c r="C19" s="68"/>
      <c r="D19" s="34" t="s">
        <v>216</v>
      </c>
      <c r="E19" s="17" t="s">
        <v>208</v>
      </c>
      <c r="H19"/>
      <c r="I19"/>
      <c r="L19" t="s">
        <v>211</v>
      </c>
      <c r="M19" s="35" t="s">
        <v>29</v>
      </c>
      <c r="N19" s="36">
        <f t="shared" si="2"/>
        <v>0</v>
      </c>
    </row>
    <row r="20" spans="1:14" x14ac:dyDescent="0.25">
      <c r="A20" s="11" t="s">
        <v>159</v>
      </c>
      <c r="B20" s="35" t="s">
        <v>18</v>
      </c>
      <c r="C20" s="68"/>
      <c r="D20" s="34" t="s">
        <v>216</v>
      </c>
      <c r="E20" s="17" t="s">
        <v>208</v>
      </c>
      <c r="H20"/>
      <c r="I20"/>
      <c r="L20" t="s">
        <v>211</v>
      </c>
      <c r="M20" s="35" t="s">
        <v>29</v>
      </c>
      <c r="N20" s="36">
        <f t="shared" si="2"/>
        <v>0</v>
      </c>
    </row>
    <row r="21" spans="1:14" x14ac:dyDescent="0.25">
      <c r="A21" s="11" t="s">
        <v>159</v>
      </c>
      <c r="B21" s="35" t="s">
        <v>18</v>
      </c>
      <c r="C21" s="68"/>
      <c r="D21" s="34" t="s">
        <v>216</v>
      </c>
      <c r="E21" s="17" t="s">
        <v>208</v>
      </c>
      <c r="H21"/>
      <c r="I21"/>
      <c r="L21" t="s">
        <v>211</v>
      </c>
      <c r="M21" s="35" t="s">
        <v>29</v>
      </c>
      <c r="N21" s="36">
        <f t="shared" si="2"/>
        <v>0</v>
      </c>
    </row>
    <row r="22" spans="1:14" x14ac:dyDescent="0.25">
      <c r="A22" s="11" t="s">
        <v>159</v>
      </c>
      <c r="B22" s="35" t="s">
        <v>18</v>
      </c>
      <c r="C22" s="68"/>
      <c r="D22" s="34" t="s">
        <v>216</v>
      </c>
      <c r="E22" s="17" t="s">
        <v>208</v>
      </c>
      <c r="H22"/>
      <c r="I22"/>
      <c r="L22" t="s">
        <v>211</v>
      </c>
      <c r="M22" s="35" t="s">
        <v>29</v>
      </c>
      <c r="N22" s="36">
        <f t="shared" si="2"/>
        <v>0</v>
      </c>
    </row>
    <row r="23" spans="1:14" x14ac:dyDescent="0.25">
      <c r="A23" s="11" t="s">
        <v>159</v>
      </c>
      <c r="B23" s="35" t="s">
        <v>18</v>
      </c>
      <c r="C23" s="68"/>
      <c r="D23" s="34" t="s">
        <v>216</v>
      </c>
      <c r="E23" s="17" t="s">
        <v>208</v>
      </c>
      <c r="H23"/>
      <c r="I23"/>
      <c r="L23" t="s">
        <v>211</v>
      </c>
      <c r="M23" s="35" t="s">
        <v>29</v>
      </c>
      <c r="N23" s="36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Itemized Details</vt:lpstr>
      <vt:lpstr>Ram's Review</vt:lpstr>
      <vt:lpstr>W2 Details</vt:lpstr>
      <vt:lpstr>IDFC Bank India TDS</vt:lpstr>
      <vt:lpstr>Capital GainLoss</vt:lpstr>
      <vt:lpstr>Crypto Investment Details</vt:lpstr>
      <vt:lpstr>Report for 8949(Stocks)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UAwasthi</dc:creator>
  <cp:lastModifiedBy>rkawasthi</cp:lastModifiedBy>
  <dcterms:created xsi:type="dcterms:W3CDTF">2016-03-17T05:45:01Z</dcterms:created>
  <dcterms:modified xsi:type="dcterms:W3CDTF">2024-03-16T18:51:24Z</dcterms:modified>
</cp:coreProperties>
</file>